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5" activeTab="1"/>
  </bookViews>
  <sheets>
    <sheet name="план 2015" sheetId="1" r:id="rId1"/>
    <sheet name="план 2015 по домам" sheetId="2" r:id="rId2"/>
  </sheets>
  <definedNames/>
  <calcPr fullCalcOnLoad="1"/>
</workbook>
</file>

<file path=xl/sharedStrings.xml><?xml version="1.0" encoding="utf-8"?>
<sst xmlns="http://schemas.openxmlformats.org/spreadsheetml/2006/main" count="707" uniqueCount="388">
  <si>
    <t>100 кв.м площади фасадов</t>
  </si>
  <si>
    <t>100 кв.м площади лестн.клеток</t>
  </si>
  <si>
    <t>ПЕРЕЧЕНЬ РАБОТ И УСЛУГ,</t>
  </si>
  <si>
    <t>оказываемых ООО «РЭП № 1» по Договорам на оказание услуг и выполнение работ по содержанию и текущему ремонту общего имущества многоквартирного дома,</t>
  </si>
  <si>
    <t>с единичными расценками на работы и услуги по состоянию на сентябрь 2014 года</t>
  </si>
  <si>
    <t>ИТОГО цена единицы услуги на единицу измерения в однократном исполнении, рублей</t>
  </si>
  <si>
    <t>По 3-5 этажным благоустр. Домам</t>
  </si>
  <si>
    <t>По 9-13 этажным благоустр. Домам</t>
  </si>
  <si>
    <t>1 прибор учета</t>
  </si>
  <si>
    <t>Дератизация (дезинфекция) в местах общего пользования</t>
  </si>
  <si>
    <t>№ п/п</t>
  </si>
  <si>
    <t>Наименование мероприятий</t>
  </si>
  <si>
    <t>ед. изм.</t>
  </si>
  <si>
    <t>1.1</t>
  </si>
  <si>
    <t>Работы, выполняемые для всех видов фундаментов</t>
  </si>
  <si>
    <t>1.1.1.</t>
  </si>
  <si>
    <t>Осмотр территории вокруг здания и фундамента</t>
  </si>
  <si>
    <t>100 кв.м общей площади</t>
  </si>
  <si>
    <t>в том числе:</t>
  </si>
  <si>
    <t>1.1.2.</t>
  </si>
  <si>
    <t>Восстановление работоспособности гидроизоляции и систем водоотвода</t>
  </si>
  <si>
    <t>куб.метр</t>
  </si>
  <si>
    <t>Ремонт поврежденного участка отмостки</t>
  </si>
  <si>
    <t>кв.метр</t>
  </si>
  <si>
    <t>Ремонт примыкания отмостки к цоколю</t>
  </si>
  <si>
    <t>пог.метр</t>
  </si>
  <si>
    <t>1.2</t>
  </si>
  <si>
    <t>Работы, выполняемые для зданий с подвалами</t>
  </si>
  <si>
    <t>1.2.1.</t>
  </si>
  <si>
    <t>100 кв.метр</t>
  </si>
  <si>
    <t>1.2.2.</t>
  </si>
  <si>
    <t>Устранение выявленных нарушений</t>
  </si>
  <si>
    <t xml:space="preserve">Измерение параметров температурновлажностных в подвалах </t>
  </si>
  <si>
    <t>измерение</t>
  </si>
  <si>
    <t>шт.</t>
  </si>
  <si>
    <t xml:space="preserve">Закрытие входов в подвальные помещения на замки </t>
  </si>
  <si>
    <t>1.3.</t>
  </si>
  <si>
    <t>Работы, выполняемые для надлежащего содержания стен, колонн и столбов многоквартирных домов</t>
  </si>
  <si>
    <t>1.3.1.</t>
  </si>
  <si>
    <t>Осмотр кирпичных и железобетонных стен</t>
  </si>
  <si>
    <t>1.3.2.</t>
  </si>
  <si>
    <t>Устранение выявленных повреждений и нарушений</t>
  </si>
  <si>
    <t>метр</t>
  </si>
  <si>
    <t xml:space="preserve">Ремонт межпанельных швов с автовышки (раствором) </t>
  </si>
  <si>
    <t>Ремонт межпанельных швов цокольная часть</t>
  </si>
  <si>
    <t>1.4.</t>
  </si>
  <si>
    <t>Работы, выполняемые в целях надлежащего содержания перекрытий и покрытий, балок (ригелей) перекрытий и покрытий многоквартирных домов</t>
  </si>
  <si>
    <t>1.4.1.</t>
  </si>
  <si>
    <t>Осмотр железобетонных перекрытий</t>
  </si>
  <si>
    <t>100 кв.м полов</t>
  </si>
  <si>
    <t>1.5.</t>
  </si>
  <si>
    <t>Работы, выполняемые в целях надлежащего содержания крыш многоквартирных домов</t>
  </si>
  <si>
    <t>1.5.1.</t>
  </si>
  <si>
    <t>Технические осмотры кровли</t>
  </si>
  <si>
    <t>осмотр всех элементов рулонных кровель, водостоков</t>
  </si>
  <si>
    <t>100 кв.м  кровли</t>
  </si>
  <si>
    <t>осмотр всех элементов кровель из штучных материалов, водостоков</t>
  </si>
  <si>
    <t>1.5.2.</t>
  </si>
  <si>
    <t>Устранение выявленных недостатков и нарушений, проведение восстановительных работ:</t>
  </si>
  <si>
    <t>Ремонт участков мягкого настила крыш рулонными материалами (без стяжки)</t>
  </si>
  <si>
    <t>Ремонт участков настила крыш из асбестоцементых листов</t>
  </si>
  <si>
    <t>Ремонт участков примыканий настилов крыш к инженерно-техническим и ограждающим устройствам, строительным конструкциям с применением рулонных материалов и герметиков</t>
  </si>
  <si>
    <t>1.6.</t>
  </si>
  <si>
    <t>Работы, выполняемые в целях надлежащего содержания лестниц многоквартирных домов</t>
  </si>
  <si>
    <t>1.6.1.</t>
  </si>
  <si>
    <t>Осмотр лестничных клеток</t>
  </si>
  <si>
    <t>100 кв.м  лестничных клеток</t>
  </si>
  <si>
    <t>Устранение выявленных повреждений и нарушений:</t>
  </si>
  <si>
    <t>1.7.</t>
  </si>
  <si>
    <t>Работы, выполняемые в целях надлежащего содержания фасадов многоквартирных домов:</t>
  </si>
  <si>
    <t>1.7.1.</t>
  </si>
  <si>
    <t>Осмотр кирпичных и железобетонных фасадов</t>
  </si>
  <si>
    <t>1.7.2.</t>
  </si>
  <si>
    <t>Ремонт участка настила из рулонных материалов козырька входа в подъезд с применением рулонных материалов и герметиков</t>
  </si>
  <si>
    <t>Фактическое выполнение</t>
  </si>
  <si>
    <t>Общая стоимость</t>
  </si>
  <si>
    <t>Ремонт участка примыкания настила из рулонных материалов козырька входа в подъезд к стене здания с применением рулонных материалов и герметиков</t>
  </si>
  <si>
    <t>Ремонт участка отлива по периметру балкона (лоджии)</t>
  </si>
  <si>
    <t>Ремонт участка настила покрытий лоджий верхних этажей рулонными материалами и герметиком с применением спецтехники</t>
  </si>
  <si>
    <t>Ремонт участка примыкания к стене здания покрытий лоджий верхних этажей рулонными материалами и герметиком с применением спецтехники</t>
  </si>
  <si>
    <t>1.8.</t>
  </si>
  <si>
    <t>Работы, выполняемые в целях надлежащего содержания внутренней отделки многоквартирных домов</t>
  </si>
  <si>
    <t>1.8.1.</t>
  </si>
  <si>
    <t>Осмотр внутренней отделки стен</t>
  </si>
  <si>
    <t>1.8.2.</t>
  </si>
  <si>
    <t>Устранение выявленных нарушений:</t>
  </si>
  <si>
    <t xml:space="preserve">Ремонт нарушенных участков штукатурки стен и потолков внутри здания в местах общего пользования строительным раствором </t>
  </si>
  <si>
    <t>Ремонт отдельных нарушенных участков клеевой окраски стен и потолков на лестничных клетках и маршах</t>
  </si>
  <si>
    <t>Окраска металлических поверхностей инженерных систем  на лестничных клетках маслянными составами</t>
  </si>
  <si>
    <t>1.10.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</si>
  <si>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</si>
  <si>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Ремонт оконных блоков</t>
  </si>
  <si>
    <t>Смена стекол</t>
  </si>
  <si>
    <t>Восстановление элементов дверных заполнений</t>
  </si>
  <si>
    <t>Укрепление дверных и оконных блоков</t>
  </si>
  <si>
    <t>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</si>
  <si>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</si>
  <si>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</si>
  <si>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Работы, выполняемые в целях надлежащего содержания систем вентиляции и дымоудаления многоквартирных домов</t>
  </si>
  <si>
    <t>штук квартир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</si>
  <si>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</si>
  <si>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</si>
  <si>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2.2.1.</t>
  </si>
  <si>
    <t>Осмотры систем ЦО, водопровода, канализации, горячего водоснабжения</t>
  </si>
  <si>
    <t xml:space="preserve">Осмотр устройства системы центрального отопления в чердачных и подвальных помещениях </t>
  </si>
  <si>
    <t>100 кв.м  осматриваемых помещений</t>
  </si>
  <si>
    <t>Осмотр водопровода, канализации и горячего водоснабжения (осмотр оборудования в квартирах)</t>
  </si>
  <si>
    <t>2.2.2.</t>
  </si>
  <si>
    <t>Ремонтные и профилактические работы:</t>
  </si>
  <si>
    <t>Подготовка узла ввода ХВС с ревизией запорной арматуры</t>
  </si>
  <si>
    <t>узел</t>
  </si>
  <si>
    <t>Подготовка узла ввода ГВС с ревизией запорной арматуры</t>
  </si>
  <si>
    <t>Подготовка узла ввода отопления с ревизией запорной арматуры</t>
  </si>
  <si>
    <t>Ревизия задвижки Д50, Д80, Д100</t>
  </si>
  <si>
    <t>Смена шарового и пробкового крана ДУ25</t>
  </si>
  <si>
    <t>Ревизия шарового и пробкового крана до ДУ25</t>
  </si>
  <si>
    <t>Замена воздушного крана(маевского) на верхнем приборе отопительной системы</t>
  </si>
  <si>
    <t>Сварочный шов</t>
  </si>
  <si>
    <t xml:space="preserve">Ремонтные работы по замене участка трубопровода ХВС,ГВС, отопления ДУ 15-20мм длиной до 0,5м </t>
  </si>
  <si>
    <t xml:space="preserve">Ремонтные работы по замене участка трубопровода ХВС,ГВС, отопления ДУ 25-32мм длиной до 0,5м </t>
  </si>
  <si>
    <t xml:space="preserve">Ремонтные работы по замене участка трубопровода ХВС,ГВС, отопления ДУ 40-50мм длиной до 0,5м </t>
  </si>
  <si>
    <t xml:space="preserve">Ремонтные работы по замене участка трубопровода ХВС,ГВС, отопления ДУ 80-100мм длиной до 0,5м </t>
  </si>
  <si>
    <t>Замена и установка новых врезок резьб ДУ до 32 в трубопровод ХВС, ГВС, отопления</t>
  </si>
  <si>
    <t xml:space="preserve">Ремонтные работы по замене участка трубопровода КНС Д50 длиной до 1м </t>
  </si>
  <si>
    <t xml:space="preserve">Ремонтные работы по замене участка трубопровода КНС Д100 длиной до 1м </t>
  </si>
  <si>
    <t>Замена участка трубопровода свыше 1м КНС Д100</t>
  </si>
  <si>
    <t>Прочистка врезки трубы ХВС, ГВС</t>
  </si>
  <si>
    <t>врезка</t>
  </si>
  <si>
    <t>Прочистка трубопровода КНС ручным способом</t>
  </si>
  <si>
    <t>Электромеханическая прочистка горизонтального трубопровода КНС</t>
  </si>
  <si>
    <t xml:space="preserve">Утепление трубопроводов в чердачных и подвальных помещениях </t>
  </si>
  <si>
    <t>1 метр трубопровода</t>
  </si>
  <si>
    <t>Консервация (расконсервация) и ремонт поливочной системы</t>
  </si>
  <si>
    <t>Полив.система</t>
  </si>
  <si>
    <t>2.2.3</t>
  </si>
  <si>
    <t>Обслуживание приборов учета</t>
  </si>
  <si>
    <t>Ежемесячное обслуживание прибора учета тепла со снятием показаний</t>
  </si>
  <si>
    <t>Ежемесячное обслуживание прибора учета ХВС со снятием показаний</t>
  </si>
  <si>
    <t>Ежемесячное обслуживание прибора учета электроэнергии со снятием показаний</t>
  </si>
  <si>
    <t>2.3.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</si>
  <si>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</si>
  <si>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Проверка герметичности системы отопления пневматическим способом</t>
  </si>
  <si>
    <t>Промывка системы отопления гидропневматическим способом</t>
  </si>
  <si>
    <t>Регулировка системы отопления здания в отопительный период</t>
  </si>
  <si>
    <t>1 здание</t>
  </si>
  <si>
    <t xml:space="preserve">Запуск узла ввода отопительной системы здания в начале отопительного сезона и после проведения ремонтных работ в отопительный период </t>
  </si>
  <si>
    <t>Отключение узла ввода отопительной системы отопления по окончании отопительного сезона и для проведения ремонт работ в отопительный период</t>
  </si>
  <si>
    <t>2.4.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</si>
  <si>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</si>
  <si>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2.4.1.</t>
  </si>
  <si>
    <t>Осмотр электросети, арматуры, электрооборудования на лестничных клетках</t>
  </si>
  <si>
    <t>2.4.2.</t>
  </si>
  <si>
    <t>Осмотр электрооборудования в подвальных помещениях</t>
  </si>
  <si>
    <t>100 кв.м. осматриваемой площади</t>
  </si>
  <si>
    <t>2.4.3.</t>
  </si>
  <si>
    <t>Профилактические и ремонтные работы:</t>
  </si>
  <si>
    <t>Протяжка и распределение болтовых соединений</t>
  </si>
  <si>
    <t>Планово-профилактический ремонт ВРУ, групповых щитов и рубильников</t>
  </si>
  <si>
    <t>Смена осветительных ламп накаливания</t>
  </si>
  <si>
    <t>Обслуживание питающей сети общедомовых электронных вычислителей приборов учета коммунальных услуг</t>
  </si>
  <si>
    <t>вычислитель</t>
  </si>
  <si>
    <t>3</t>
  </si>
  <si>
    <t>Работы и услуги по содержанию иного общего имущества в многоквартирном доме</t>
  </si>
  <si>
    <t>3.1.</t>
  </si>
  <si>
    <t>Работы по содержанию помещений, входящих в состав общего имущества в многоквартирном доме</t>
  </si>
  <si>
    <t>3.1.4.</t>
  </si>
  <si>
    <t>1 кв.м подвала</t>
  </si>
  <si>
    <t>3.2.3.</t>
  </si>
  <si>
    <t>Работы по обслуживанию малых форм на придомовой территории</t>
  </si>
  <si>
    <t>Ремонт скамеек</t>
  </si>
  <si>
    <t>1 шт.</t>
  </si>
  <si>
    <t>Изготовление и установка скамеек</t>
  </si>
  <si>
    <t>Масляная окраска малых форм</t>
  </si>
  <si>
    <t>3.3</t>
  </si>
  <si>
    <t>Уход за зелеными насаждениями</t>
  </si>
  <si>
    <t>обрезка сухих веток без автовышки</t>
  </si>
  <si>
    <t>1 дерево</t>
  </si>
  <si>
    <t>вырезка сухих ветвей и поросли с автовышки</t>
  </si>
  <si>
    <t>валка деревьев</t>
  </si>
  <si>
    <t>3.4.</t>
  </si>
  <si>
    <t>Работы по обеспечению вывоза бытовых отходов</t>
  </si>
  <si>
    <t>1 кв.метр общей площади помещений</t>
  </si>
  <si>
    <t>3.4.2.</t>
  </si>
  <si>
    <t>Вывоз КГО с размещением отходов</t>
  </si>
  <si>
    <t>3.4.3.</t>
  </si>
  <si>
    <t>Устройство ограждения контейнерных площадок</t>
  </si>
  <si>
    <t>3.4.4.</t>
  </si>
  <si>
    <t>Ремонт ограждения контейнерных площадок</t>
  </si>
  <si>
    <t>3.4.5.</t>
  </si>
  <si>
    <t>Изготовление и установка информационных стендов на контейнерных площадках</t>
  </si>
  <si>
    <t>3.4.6.</t>
  </si>
  <si>
    <t>Демеркуризация ртутьсодержащих ламп</t>
  </si>
  <si>
    <t>3.5.</t>
  </si>
  <si>
    <t>Работы по обеспечению требований пожарной безопасности</t>
  </si>
  <si>
    <t>3.5.1.</t>
  </si>
  <si>
    <t>Ревизия вентиля системы пожаротушения</t>
  </si>
  <si>
    <t>3.5.2.</t>
  </si>
  <si>
    <t>Оборудование рукавом внутреннего пожарного крана</t>
  </si>
  <si>
    <t>3.5.3.</t>
  </si>
  <si>
    <t>Очистка от захламления бытовыми отходами площадок, проходов, выходов, связанных с системой противопожарной безопасности в местах общего пользования (с транспортировкой и размещением)</t>
  </si>
  <si>
    <t>4</t>
  </si>
  <si>
    <t>Прочие услуги по содержанию многоквартирного дома</t>
  </si>
  <si>
    <t>июль</t>
  </si>
  <si>
    <t>август</t>
  </si>
  <si>
    <t>100 кв</t>
  </si>
  <si>
    <t>100 л\к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</si>
  <si>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многоквартирных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</si>
  <si>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</si>
  <si>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</si>
  <si>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</si>
  <si>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</si>
  <si>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</si>
  <si>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</si>
  <si>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</si>
  <si>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</si>
  <si>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</si>
  <si>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</si>
  <si>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Осмотр подвальных помещений для проверки температурновлажностного режима, ограничения доступа и целосности конструктивных элементов</t>
  </si>
  <si>
    <t>5 мкр. ж/д19</t>
  </si>
  <si>
    <t>5 мкр. ж/д20</t>
  </si>
  <si>
    <t>5 мкр. ж/д21</t>
  </si>
  <si>
    <t>5 мкр. ж/д22</t>
  </si>
  <si>
    <t>5 мкр. ж/д23</t>
  </si>
  <si>
    <t>5 мкр. ж/д23а</t>
  </si>
  <si>
    <t>5 мкр.     ж/д 24</t>
  </si>
  <si>
    <t>5 мкр.     ж/д 25</t>
  </si>
  <si>
    <t>5 мкр. ж/д25а</t>
  </si>
  <si>
    <t>5 мкр. ж/д26</t>
  </si>
  <si>
    <t>5 мкр. ж/д27</t>
  </si>
  <si>
    <t>5 мкр. ж/д28</t>
  </si>
  <si>
    <t>5 мкр. ж/д 30</t>
  </si>
  <si>
    <t>5 мкр. ж/д31</t>
  </si>
  <si>
    <t>5 мкр. ж/д32</t>
  </si>
  <si>
    <t>5 мкр. ж/д33</t>
  </si>
  <si>
    <t>5 мкр. ж/д34</t>
  </si>
  <si>
    <t>5 мкр. ж/д35</t>
  </si>
  <si>
    <t>5 мкр. ж/д 36</t>
  </si>
  <si>
    <t>5 мкр. ж/д39</t>
  </si>
  <si>
    <t>5 мкр. ж/д39а</t>
  </si>
  <si>
    <t>5 мкр. ж/д 40</t>
  </si>
  <si>
    <t>5 мкр. ж/д41</t>
  </si>
  <si>
    <t>5 мкр. ж/д41а</t>
  </si>
  <si>
    <t>5 мкр. ж/д 42/42а</t>
  </si>
  <si>
    <t xml:space="preserve">5 мкр. ж/д 43а </t>
  </si>
  <si>
    <t xml:space="preserve">5 мкр. ж/д 46 </t>
  </si>
  <si>
    <t>5 мкр. ж/д 47</t>
  </si>
  <si>
    <t>5 мкр. ж/д 48а</t>
  </si>
  <si>
    <t xml:space="preserve">5 мкр. ж/д49 </t>
  </si>
  <si>
    <t>5мкр ж/д49а</t>
  </si>
  <si>
    <t>5 мкр. ж/д 50</t>
  </si>
  <si>
    <t>5 мкр. ж/д 50а</t>
  </si>
  <si>
    <t>5 мкр. ж/д54</t>
  </si>
  <si>
    <t>5 мкр. ж/д54а</t>
  </si>
  <si>
    <t>5 мкр. ж/д 54б</t>
  </si>
  <si>
    <t>5 мкр. ж/д 55</t>
  </si>
  <si>
    <t>5 мкр. ж/д 56/56а</t>
  </si>
  <si>
    <t>5 мкр. ж/д 59</t>
  </si>
  <si>
    <t>5 мкр. ж/д 60</t>
  </si>
  <si>
    <t>5 мкр. ж/д61</t>
  </si>
  <si>
    <t>5 мкр.     ж/д 62/62а</t>
  </si>
  <si>
    <t>5мкр ж/д65</t>
  </si>
  <si>
    <t>5 мкр. ж/д66</t>
  </si>
  <si>
    <t>5 мкр. ж/д66а</t>
  </si>
  <si>
    <t>5 мкр. ж/д67</t>
  </si>
  <si>
    <t>5 мкр. ж/д72</t>
  </si>
  <si>
    <t>5 мкр. ж/д72а</t>
  </si>
  <si>
    <t>5 мкр. ж/д100</t>
  </si>
  <si>
    <t>5 мкр. ж/д100а</t>
  </si>
  <si>
    <t>5 мкр. ж/д101</t>
  </si>
  <si>
    <t>5 мкр. 3-В</t>
  </si>
  <si>
    <t>5 мкр. 3-Г</t>
  </si>
  <si>
    <t>5 мкр. 4</t>
  </si>
  <si>
    <t>5 мкр. 5</t>
  </si>
  <si>
    <t>5 мкр.  6</t>
  </si>
  <si>
    <t>5 мкр. 7</t>
  </si>
  <si>
    <t>5 мкр. 8</t>
  </si>
  <si>
    <t>5 мкр. 9</t>
  </si>
  <si>
    <t>5 мкр. 10</t>
  </si>
  <si>
    <t>5 мкр. 11</t>
  </si>
  <si>
    <t>5 мкр. 13</t>
  </si>
  <si>
    <t>5 мкр. 14</t>
  </si>
  <si>
    <t>5 мкр. 15</t>
  </si>
  <si>
    <t>5 мкр. 16</t>
  </si>
  <si>
    <t>5 мкр. 17</t>
  </si>
  <si>
    <t>5 мкр. 18</t>
  </si>
  <si>
    <t>Метал-лургов 6</t>
  </si>
  <si>
    <t>Металлурогв дом 11</t>
  </si>
  <si>
    <t>Металлурогов дом 13</t>
  </si>
  <si>
    <t>Метал-лургов д. 15</t>
  </si>
  <si>
    <t>Металлурогв дом 17</t>
  </si>
  <si>
    <t>Металлургов 19</t>
  </si>
  <si>
    <t>Метал-лургов     д.  21</t>
  </si>
  <si>
    <t>Метал-лургов     д.  23</t>
  </si>
  <si>
    <t>Спортив-ная          д. 4</t>
  </si>
  <si>
    <t>Спортив-ная         д. 6</t>
  </si>
  <si>
    <t>Спортивная дом  8</t>
  </si>
  <si>
    <t>Спортив-ная 10</t>
  </si>
  <si>
    <t>Спортив-ная 14</t>
  </si>
  <si>
    <t>Спортивная дом  16</t>
  </si>
  <si>
    <t>В-Интер. 2</t>
  </si>
  <si>
    <t>В-Интер. 13</t>
  </si>
  <si>
    <t>В-Интер. 13 - А</t>
  </si>
  <si>
    <t>В-Интер. 15/1</t>
  </si>
  <si>
    <t>В-Интер. 15 -А</t>
  </si>
  <si>
    <t>В-Интер. 17</t>
  </si>
  <si>
    <t>В-Интер. 17-А</t>
  </si>
  <si>
    <t>В-Интер. 19</t>
  </si>
  <si>
    <t>В-Интер. 21</t>
  </si>
  <si>
    <t>Базаро-ва 105</t>
  </si>
  <si>
    <t>Базаро-ва 107</t>
  </si>
  <si>
    <t>Базарова 109</t>
  </si>
  <si>
    <t>Базаро-ва 128</t>
  </si>
  <si>
    <t>Базарова 144</t>
  </si>
  <si>
    <t>База-рова      д.  148</t>
  </si>
  <si>
    <t>База-рова      д.  152</t>
  </si>
  <si>
    <t>Базарова 156А</t>
  </si>
  <si>
    <t>Базарова 158</t>
  </si>
  <si>
    <t>База-рова 160</t>
  </si>
  <si>
    <t>промзона д.1</t>
  </si>
  <si>
    <t>камышин - 2 д.1</t>
  </si>
  <si>
    <t>Площадь Павших Борцов д.3</t>
  </si>
  <si>
    <t>Гоголя д.25</t>
  </si>
  <si>
    <t>8 мкр. д.9</t>
  </si>
  <si>
    <t>Разработка грунта с применением спецтехники</t>
  </si>
  <si>
    <t>Осмотр подвальных помещений</t>
  </si>
  <si>
    <t>Ремонт конька шиферной кровли</t>
  </si>
  <si>
    <t>Смена вентиля ДУ25</t>
  </si>
  <si>
    <t>Смена вентиля ДУ32</t>
  </si>
  <si>
    <t>Ревизия вентиля до ДУ25</t>
  </si>
  <si>
    <t>Ревизия вентиля ДУ32</t>
  </si>
  <si>
    <t>Смена шарового и пробкового крана до ДУ20</t>
  </si>
  <si>
    <t>Ревизия шарового и пробкового крана  ДУ32</t>
  </si>
  <si>
    <t>Замена участка трубопровода свыше 1м КНС Д50</t>
  </si>
  <si>
    <t>Гидродинамическая промывка трубопровода КНС</t>
  </si>
  <si>
    <t>Замена сгона</t>
  </si>
  <si>
    <t>Замена тройника</t>
  </si>
  <si>
    <t>Смена предохранителя</t>
  </si>
  <si>
    <t>Смена  автоматического выключателя</t>
  </si>
  <si>
    <t>Смена пакетного выключателя</t>
  </si>
  <si>
    <t>Смена участка электропроводки свыше 1м</t>
  </si>
  <si>
    <t>Ремонт электропатрона</t>
  </si>
  <si>
    <t>Смена электропатрона</t>
  </si>
  <si>
    <t>2.5.</t>
  </si>
  <si>
    <t>Работы, выполняемые в целях надлежащего содержания систем внутридомового газового оборудования в многоквартирном доме</t>
  </si>
  <si>
    <t>2.6.</t>
  </si>
  <si>
    <t>Работы, выполняемые в целях надлежащего содержания и ремонта лифта (лифтов) в многоквартирном доме</t>
  </si>
  <si>
    <t>Аварийно-диспетчерское, техническое обслуживание, содержание, эксплуатация и текущий ремонт лифтов:</t>
  </si>
  <si>
    <t>1 кв.м общей площади помещений</t>
  </si>
  <si>
    <t>Дополнительно:</t>
  </si>
  <si>
    <t>2.6.11.</t>
  </si>
  <si>
    <t>Диагностика лифтов (срок службы более 25 лет)</t>
  </si>
  <si>
    <t>лифт</t>
  </si>
  <si>
    <t>2.6.12.</t>
  </si>
  <si>
    <t>Страховка лифтов</t>
  </si>
  <si>
    <t>Уборка МОП:</t>
  </si>
  <si>
    <t>3.1.1</t>
  </si>
  <si>
    <t>Подметание и влажная уборка полов во всех помещениях мест общего пользования в многоквартирном доме с лифтами без мусоропровода</t>
  </si>
  <si>
    <t>3.1.2</t>
  </si>
  <si>
    <t>Подметание и влажная уборка полов во всех помещениях мест общего пользования в многоквартирном доме без лифтов без мусоропровода</t>
  </si>
  <si>
    <t>3.1.3</t>
  </si>
  <si>
    <t>Разные работы по уборке МОП</t>
  </si>
  <si>
    <t>3.2.</t>
  </si>
  <si>
    <t>Работы по содержанию земельного участка в зимний и летний период</t>
  </si>
  <si>
    <t>Уборка придомовой территории:</t>
  </si>
  <si>
    <t>3.2.1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</si>
  <si>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— придомовая территория), в холодный период </t>
  </si>
  <si>
    <t>3.2.2</t>
  </si>
  <si>
    <t>Работы по содержанию придомовой территории в теплый период года</t>
  </si>
  <si>
    <t>Установка одной секции ограждения детской площадки</t>
  </si>
  <si>
    <t>3.4.1.</t>
  </si>
  <si>
    <t>Вывоз ТБО с контейнерных стоянок (без размещения)</t>
  </si>
  <si>
    <t>3.6.</t>
  </si>
  <si>
    <t>Обеспечение устранения аварий на внутридомовых инженерных системах в многоквартирном доме, выполнение заявок населения</t>
  </si>
  <si>
    <t>3.6.1.</t>
  </si>
  <si>
    <t>Аварийно-диспетчерское обслуживание</t>
  </si>
  <si>
    <t>4.1.</t>
  </si>
  <si>
    <t>Функции УК по организации работ по содержанию дома</t>
  </si>
  <si>
    <t>4.2.</t>
  </si>
  <si>
    <t>Функции, непосредственно связанные с паспортно-регистрационным учетом граждан</t>
  </si>
  <si>
    <t>4.3.</t>
  </si>
  <si>
    <t>Функции, непосредственно связанные с организацией начисления, обработки, перерасчета платежей за жилищные услуги</t>
  </si>
  <si>
    <t>6</t>
  </si>
  <si>
    <t>Сметные работы</t>
  </si>
  <si>
    <t>6.2</t>
  </si>
  <si>
    <t>шт</t>
  </si>
  <si>
    <t>Устройство стоянки для сбора ТБО</t>
  </si>
  <si>
    <t>План 2015 года</t>
  </si>
  <si>
    <t xml:space="preserve">Закрытие входов в подвальные и чердачные помещения на замки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</si>
</sst>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10"/>
      <name val="Arial Cyr"/>
      <family val="0"/>
    </font>
    <font>
      <b/>
      <sz val="9"/>
      <name val="Arial Cyr"/>
      <family val="2"/>
    </font>
    <font>
      <b/>
      <sz val="1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justify"/>
    </xf>
    <xf numFmtId="0" fontId="5" fillId="0" borderId="11" xfId="0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0" fillId="36" borderId="0" xfId="0" applyFill="1" applyAlignment="1">
      <alignment/>
    </xf>
    <xf numFmtId="49" fontId="6" fillId="35" borderId="10" xfId="0" applyNumberFormat="1" applyFont="1" applyFill="1" applyBorder="1" applyAlignment="1" applyProtection="1">
      <alignment horizontal="left" vertical="center" wrapText="1"/>
      <protection/>
    </xf>
    <xf numFmtId="2" fontId="0" fillId="35" borderId="10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6" fillId="35" borderId="10" xfId="0" applyNumberFormat="1" applyFont="1" applyFill="1" applyBorder="1" applyAlignment="1" applyProtection="1">
      <alignment horizontal="left" vertical="top" wrapText="1"/>
      <protection/>
    </xf>
    <xf numFmtId="49" fontId="6" fillId="35" borderId="10" xfId="0" applyNumberFormat="1" applyFont="1" applyFill="1" applyBorder="1" applyAlignment="1" applyProtection="1">
      <alignment horizontal="left" wrapText="1"/>
      <protection/>
    </xf>
    <xf numFmtId="49" fontId="5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5" fillId="37" borderId="10" xfId="0" applyNumberFormat="1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 horizontal="center" vertical="center" wrapText="1"/>
    </xf>
    <xf numFmtId="2" fontId="5" fillId="37" borderId="11" xfId="0" applyNumberFormat="1" applyFont="1" applyFill="1" applyBorder="1" applyAlignment="1">
      <alignment horizontal="center" vertical="center" wrapText="1"/>
    </xf>
    <xf numFmtId="0" fontId="0" fillId="37" borderId="12" xfId="0" applyFill="1" applyBorder="1" applyAlignment="1">
      <alignment/>
    </xf>
    <xf numFmtId="0" fontId="0" fillId="37" borderId="0" xfId="0" applyFill="1" applyAlignment="1">
      <alignment/>
    </xf>
    <xf numFmtId="49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wrapText="1"/>
    </xf>
    <xf numFmtId="2" fontId="0" fillId="37" borderId="10" xfId="0" applyNumberFormat="1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49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2" fontId="6" fillId="37" borderId="10" xfId="0" applyNumberFormat="1" applyFont="1" applyFill="1" applyBorder="1" applyAlignment="1" applyProtection="1">
      <alignment horizontal="left" vertical="top" wrapText="1"/>
      <protection/>
    </xf>
    <xf numFmtId="49" fontId="6" fillId="37" borderId="10" xfId="0" applyNumberFormat="1" applyFont="1" applyFill="1" applyBorder="1" applyAlignment="1" applyProtection="1">
      <alignment horizontal="left" wrapText="1"/>
      <protection/>
    </xf>
    <xf numFmtId="49" fontId="0" fillId="38" borderId="10" xfId="0" applyNumberFormat="1" applyFill="1" applyBorder="1" applyAlignment="1">
      <alignment/>
    </xf>
    <xf numFmtId="0" fontId="5" fillId="38" borderId="10" xfId="0" applyFont="1" applyFill="1" applyBorder="1" applyAlignment="1">
      <alignment wrapText="1"/>
    </xf>
    <xf numFmtId="10" fontId="2" fillId="38" borderId="10" xfId="0" applyNumberFormat="1" applyFont="1" applyFill="1" applyBorder="1" applyAlignment="1">
      <alignment horizontal="center" wrapText="1"/>
    </xf>
    <xf numFmtId="2" fontId="0" fillId="38" borderId="10" xfId="0" applyNumberFormat="1" applyFill="1" applyBorder="1" applyAlignment="1">
      <alignment horizontal="center"/>
    </xf>
    <xf numFmtId="2" fontId="0" fillId="38" borderId="11" xfId="0" applyNumberFormat="1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38" borderId="0" xfId="0" applyFill="1" applyAlignment="1">
      <alignment/>
    </xf>
    <xf numFmtId="2" fontId="6" fillId="38" borderId="10" xfId="0" applyNumberFormat="1" applyFont="1" applyFill="1" applyBorder="1" applyAlignment="1" applyProtection="1">
      <alignment horizontal="left" vertical="top" wrapText="1"/>
      <protection/>
    </xf>
    <xf numFmtId="0" fontId="2" fillId="38" borderId="10" xfId="0" applyFont="1" applyFill="1" applyBorder="1" applyAlignment="1">
      <alignment horizontal="center" wrapText="1"/>
    </xf>
    <xf numFmtId="49" fontId="5" fillId="39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 wrapText="1"/>
    </xf>
    <xf numFmtId="0" fontId="2" fillId="39" borderId="10" xfId="0" applyFont="1" applyFill="1" applyBorder="1" applyAlignment="1">
      <alignment horizontal="center" wrapText="1"/>
    </xf>
    <xf numFmtId="2" fontId="0" fillId="39" borderId="10" xfId="0" applyNumberFormat="1" applyFill="1" applyBorder="1" applyAlignment="1">
      <alignment horizontal="center"/>
    </xf>
    <xf numFmtId="2" fontId="0" fillId="39" borderId="11" xfId="0" applyNumberFormat="1" applyFill="1" applyBorder="1" applyAlignment="1">
      <alignment horizontal="center"/>
    </xf>
    <xf numFmtId="0" fontId="0" fillId="39" borderId="12" xfId="0" applyFill="1" applyBorder="1" applyAlignment="1">
      <alignment/>
    </xf>
    <xf numFmtId="0" fontId="0" fillId="39" borderId="0" xfId="0" applyFill="1" applyAlignment="1">
      <alignment/>
    </xf>
    <xf numFmtId="49" fontId="0" fillId="39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2" fontId="6" fillId="39" borderId="10" xfId="0" applyNumberFormat="1" applyFont="1" applyFill="1" applyBorder="1" applyAlignment="1" applyProtection="1">
      <alignment horizontal="left" vertical="top" wrapText="1"/>
      <protection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10" fillId="0" borderId="14" xfId="0" applyFont="1" applyFill="1" applyBorder="1" applyAlignment="1">
      <alignment/>
    </xf>
    <xf numFmtId="0" fontId="0" fillId="35" borderId="10" xfId="0" applyFill="1" applyBorder="1" applyAlignment="1">
      <alignment wrapText="1"/>
    </xf>
    <xf numFmtId="172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52" applyNumberFormat="1" applyFont="1" applyFill="1" applyBorder="1" applyAlignment="1" applyProtection="1">
      <alignment horizontal="center" vertical="center" wrapText="1"/>
      <protection locked="0"/>
    </xf>
    <xf numFmtId="49" fontId="8" fillId="33" borderId="16" xfId="52" applyNumberFormat="1" applyFont="1" applyFill="1" applyBorder="1" applyAlignment="1" applyProtection="1">
      <alignment horizontal="center" vertical="center" wrapText="1"/>
      <protection locked="0"/>
    </xf>
    <xf numFmtId="49" fontId="8" fillId="33" borderId="17" xfId="52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52" applyNumberFormat="1" applyFont="1" applyFill="1" applyBorder="1" applyAlignment="1" applyProtection="1">
      <alignment horizontal="center" vertical="center" wrapText="1"/>
      <protection/>
    </xf>
    <xf numFmtId="49" fontId="8" fillId="33" borderId="13" xfId="52" applyNumberFormat="1" applyFont="1" applyFill="1" applyBorder="1" applyAlignment="1" applyProtection="1">
      <alignment horizontal="center" vertical="center" wrapText="1"/>
      <protection/>
    </xf>
    <xf numFmtId="49" fontId="8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49" fontId="0" fillId="0" borderId="10" xfId="0" applyNumberFormat="1" applyBorder="1" applyAlignment="1">
      <alignment horizontal="justify" vertical="justify"/>
    </xf>
    <xf numFmtId="0" fontId="5" fillId="0" borderId="10" xfId="0" applyFont="1" applyBorder="1" applyAlignment="1">
      <alignment horizontal="justify" vertical="justify" wrapText="1"/>
    </xf>
    <xf numFmtId="0" fontId="5" fillId="0" borderId="11" xfId="0" applyFont="1" applyBorder="1" applyAlignment="1">
      <alignment horizontal="justify" vertical="justify" wrapText="1"/>
    </xf>
    <xf numFmtId="0" fontId="0" fillId="0" borderId="12" xfId="0" applyBorder="1" applyAlignment="1">
      <alignment horizontal="justify" vertical="justify"/>
    </xf>
    <xf numFmtId="0" fontId="0" fillId="0" borderId="0" xfId="0" applyAlignment="1">
      <alignment horizontal="justify" vertical="justify"/>
    </xf>
    <xf numFmtId="49" fontId="0" fillId="34" borderId="10" xfId="0" applyNumberFormat="1" applyFont="1" applyFill="1" applyBorder="1" applyAlignment="1">
      <alignment horizontal="justify" vertical="justify"/>
    </xf>
    <xf numFmtId="0" fontId="5" fillId="34" borderId="10" xfId="0" applyFont="1" applyFill="1" applyBorder="1" applyAlignment="1">
      <alignment horizontal="justify" vertical="justify" wrapText="1"/>
    </xf>
    <xf numFmtId="0" fontId="2" fillId="34" borderId="10" xfId="0" applyFont="1" applyFill="1" applyBorder="1" applyAlignment="1">
      <alignment horizontal="justify" vertical="justify" wrapText="1"/>
    </xf>
    <xf numFmtId="0" fontId="0" fillId="34" borderId="10" xfId="0" applyFill="1" applyBorder="1" applyAlignment="1">
      <alignment horizontal="justify" vertical="justify"/>
    </xf>
    <xf numFmtId="0" fontId="0" fillId="34" borderId="11" xfId="0" applyFill="1" applyBorder="1" applyAlignment="1">
      <alignment horizontal="justify" vertical="justify"/>
    </xf>
    <xf numFmtId="0" fontId="0" fillId="34" borderId="12" xfId="0" applyFill="1" applyBorder="1" applyAlignment="1">
      <alignment horizontal="justify" vertical="justify"/>
    </xf>
    <xf numFmtId="0" fontId="0" fillId="34" borderId="0" xfId="0" applyFill="1" applyAlignment="1">
      <alignment horizontal="justify" vertical="justify"/>
    </xf>
    <xf numFmtId="0" fontId="0" fillId="34" borderId="10" xfId="0" applyFont="1" applyFill="1" applyBorder="1" applyAlignment="1">
      <alignment horizontal="justify" vertical="justify" wrapText="1"/>
    </xf>
    <xf numFmtId="49" fontId="6" fillId="34" borderId="10" xfId="0" applyNumberFormat="1" applyFont="1" applyFill="1" applyBorder="1" applyAlignment="1" applyProtection="1">
      <alignment horizontal="justify" vertical="justify" wrapText="1"/>
      <protection/>
    </xf>
    <xf numFmtId="0" fontId="0" fillId="35" borderId="0" xfId="0" applyFill="1" applyAlignment="1">
      <alignment horizontal="justify" vertical="justify"/>
    </xf>
    <xf numFmtId="49" fontId="0" fillId="35" borderId="10" xfId="0" applyNumberFormat="1" applyFont="1" applyFill="1" applyBorder="1" applyAlignment="1">
      <alignment horizontal="justify" vertical="justify"/>
    </xf>
    <xf numFmtId="0" fontId="5" fillId="35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justify" vertical="justify" wrapText="1"/>
    </xf>
    <xf numFmtId="0" fontId="0" fillId="35" borderId="10" xfId="0" applyFill="1" applyBorder="1" applyAlignment="1">
      <alignment horizontal="justify" vertical="justify"/>
    </xf>
    <xf numFmtId="0" fontId="0" fillId="35" borderId="11" xfId="0" applyFill="1" applyBorder="1" applyAlignment="1">
      <alignment horizontal="justify" vertical="justify"/>
    </xf>
    <xf numFmtId="0" fontId="0" fillId="35" borderId="12" xfId="0" applyFill="1" applyBorder="1" applyAlignment="1">
      <alignment horizontal="justify" vertical="justify"/>
    </xf>
    <xf numFmtId="0" fontId="0" fillId="35" borderId="10" xfId="0" applyFont="1" applyFill="1" applyBorder="1" applyAlignment="1">
      <alignment horizontal="justify" vertical="justify" wrapText="1"/>
    </xf>
    <xf numFmtId="49" fontId="6" fillId="35" borderId="10" xfId="0" applyNumberFormat="1" applyFont="1" applyFill="1" applyBorder="1" applyAlignment="1" applyProtection="1">
      <alignment horizontal="justify" vertical="justify" wrapText="1"/>
      <protection/>
    </xf>
    <xf numFmtId="2" fontId="0" fillId="35" borderId="10" xfId="0" applyNumberFormat="1" applyFill="1" applyBorder="1" applyAlignment="1">
      <alignment horizontal="justify" vertical="justify"/>
    </xf>
    <xf numFmtId="2" fontId="0" fillId="35" borderId="11" xfId="0" applyNumberFormat="1" applyFill="1" applyBorder="1" applyAlignment="1">
      <alignment horizontal="justify" vertical="justify"/>
    </xf>
    <xf numFmtId="2" fontId="6" fillId="35" borderId="10" xfId="0" applyNumberFormat="1" applyFont="1" applyFill="1" applyBorder="1" applyAlignment="1" applyProtection="1">
      <alignment horizontal="justify" vertical="justify" wrapText="1"/>
      <protection/>
    </xf>
    <xf numFmtId="0" fontId="0" fillId="37" borderId="0" xfId="0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0" fontId="0" fillId="38" borderId="0" xfId="0" applyFill="1" applyAlignment="1">
      <alignment horizontal="justify" vertical="justify"/>
    </xf>
    <xf numFmtId="49" fontId="5" fillId="35" borderId="10" xfId="0" applyNumberFormat="1" applyFont="1" applyFill="1" applyBorder="1" applyAlignment="1">
      <alignment horizontal="justify" vertical="justify"/>
    </xf>
    <xf numFmtId="0" fontId="2" fillId="35" borderId="10" xfId="0" applyFont="1" applyFill="1" applyBorder="1" applyAlignment="1">
      <alignment horizontal="justify" vertical="justify"/>
    </xf>
    <xf numFmtId="0" fontId="0" fillId="39" borderId="0" xfId="0" applyFill="1" applyAlignment="1">
      <alignment horizontal="justify" vertical="justify"/>
    </xf>
    <xf numFmtId="0" fontId="0" fillId="36" borderId="0" xfId="0" applyFill="1" applyAlignment="1">
      <alignment horizontal="justify" vertical="justify"/>
    </xf>
    <xf numFmtId="49" fontId="5" fillId="37" borderId="10" xfId="0" applyNumberFormat="1" applyFont="1" applyFill="1" applyBorder="1" applyAlignment="1">
      <alignment horizontal="justify" vertical="justify"/>
    </xf>
    <xf numFmtId="0" fontId="5" fillId="37" borderId="10" xfId="0" applyFont="1" applyFill="1" applyBorder="1" applyAlignment="1">
      <alignment horizontal="justify" vertical="justify" wrapText="1"/>
    </xf>
    <xf numFmtId="2" fontId="5" fillId="37" borderId="10" xfId="0" applyNumberFormat="1" applyFont="1" applyFill="1" applyBorder="1" applyAlignment="1">
      <alignment horizontal="justify" vertical="justify" wrapText="1"/>
    </xf>
    <xf numFmtId="2" fontId="5" fillId="37" borderId="11" xfId="0" applyNumberFormat="1" applyFont="1" applyFill="1" applyBorder="1" applyAlignment="1">
      <alignment horizontal="justify" vertical="justify" wrapText="1"/>
    </xf>
    <xf numFmtId="0" fontId="0" fillId="37" borderId="12" xfId="0" applyFill="1" applyBorder="1" applyAlignment="1">
      <alignment horizontal="justify" vertical="justify"/>
    </xf>
    <xf numFmtId="0" fontId="5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justify" vertical="justify" wrapText="1"/>
    </xf>
    <xf numFmtId="2" fontId="0" fillId="0" borderId="10" xfId="0" applyNumberFormat="1" applyFill="1" applyBorder="1" applyAlignment="1">
      <alignment horizontal="justify" vertical="justify"/>
    </xf>
    <xf numFmtId="2" fontId="0" fillId="0" borderId="11" xfId="0" applyNumberFormat="1" applyFill="1" applyBorder="1" applyAlignment="1">
      <alignment horizontal="justify" vertical="justify"/>
    </xf>
    <xf numFmtId="0" fontId="0" fillId="0" borderId="12" xfId="0" applyFill="1" applyBorder="1" applyAlignment="1">
      <alignment horizontal="justify" vertical="justify"/>
    </xf>
    <xf numFmtId="0" fontId="2" fillId="37" borderId="10" xfId="0" applyFont="1" applyFill="1" applyBorder="1" applyAlignment="1">
      <alignment horizontal="justify" vertical="justify" wrapText="1"/>
    </xf>
    <xf numFmtId="2" fontId="0" fillId="37" borderId="10" xfId="0" applyNumberFormat="1" applyFill="1" applyBorder="1" applyAlignment="1">
      <alignment horizontal="justify" vertical="justify"/>
    </xf>
    <xf numFmtId="2" fontId="0" fillId="37" borderId="11" xfId="0" applyNumberFormat="1" applyFill="1" applyBorder="1" applyAlignment="1">
      <alignment horizontal="justify" vertical="justify"/>
    </xf>
    <xf numFmtId="49" fontId="0" fillId="37" borderId="10" xfId="0" applyNumberFormat="1" applyFont="1" applyFill="1" applyBorder="1" applyAlignment="1">
      <alignment horizontal="justify" vertical="justify"/>
    </xf>
    <xf numFmtId="0" fontId="0" fillId="37" borderId="10" xfId="0" applyFont="1" applyFill="1" applyBorder="1" applyAlignment="1">
      <alignment horizontal="justify" vertical="justify" wrapText="1"/>
    </xf>
    <xf numFmtId="0" fontId="0" fillId="37" borderId="12" xfId="0" applyFont="1" applyFill="1" applyBorder="1" applyAlignment="1">
      <alignment horizontal="justify" vertical="justify"/>
    </xf>
    <xf numFmtId="2" fontId="6" fillId="37" borderId="10" xfId="0" applyNumberFormat="1" applyFont="1" applyFill="1" applyBorder="1" applyAlignment="1" applyProtection="1">
      <alignment horizontal="justify" vertical="justify" wrapText="1"/>
      <protection/>
    </xf>
    <xf numFmtId="49" fontId="6" fillId="37" borderId="10" xfId="0" applyNumberFormat="1" applyFont="1" applyFill="1" applyBorder="1" applyAlignment="1" applyProtection="1">
      <alignment horizontal="justify" vertical="justify" wrapText="1"/>
      <protection/>
    </xf>
    <xf numFmtId="49" fontId="0" fillId="38" borderId="10" xfId="0" applyNumberFormat="1" applyFill="1" applyBorder="1" applyAlignment="1">
      <alignment horizontal="justify" vertical="justify"/>
    </xf>
    <xf numFmtId="0" fontId="5" fillId="38" borderId="10" xfId="0" applyFont="1" applyFill="1" applyBorder="1" applyAlignment="1">
      <alignment horizontal="justify" vertical="justify" wrapText="1"/>
    </xf>
    <xf numFmtId="10" fontId="2" fillId="38" borderId="10" xfId="0" applyNumberFormat="1" applyFont="1" applyFill="1" applyBorder="1" applyAlignment="1">
      <alignment horizontal="justify" vertical="justify" wrapText="1"/>
    </xf>
    <xf numFmtId="2" fontId="0" fillId="38" borderId="10" xfId="0" applyNumberFormat="1" applyFill="1" applyBorder="1" applyAlignment="1">
      <alignment horizontal="justify" vertical="justify"/>
    </xf>
    <xf numFmtId="2" fontId="0" fillId="38" borderId="11" xfId="0" applyNumberFormat="1" applyFill="1" applyBorder="1" applyAlignment="1">
      <alignment horizontal="justify" vertical="justify"/>
    </xf>
    <xf numFmtId="0" fontId="0" fillId="38" borderId="12" xfId="0" applyFill="1" applyBorder="1" applyAlignment="1">
      <alignment horizontal="justify" vertical="justify"/>
    </xf>
    <xf numFmtId="2" fontId="6" fillId="38" borderId="10" xfId="0" applyNumberFormat="1" applyFont="1" applyFill="1" applyBorder="1" applyAlignment="1" applyProtection="1">
      <alignment horizontal="justify" vertical="justify" wrapText="1"/>
      <protection/>
    </xf>
    <xf numFmtId="0" fontId="2" fillId="38" borderId="10" xfId="0" applyFont="1" applyFill="1" applyBorder="1" applyAlignment="1">
      <alignment horizontal="justify" vertical="justify" wrapText="1"/>
    </xf>
    <xf numFmtId="49" fontId="5" fillId="39" borderId="10" xfId="0" applyNumberFormat="1" applyFont="1" applyFill="1" applyBorder="1" applyAlignment="1">
      <alignment horizontal="justify" vertical="justify"/>
    </xf>
    <xf numFmtId="0" fontId="5" fillId="39" borderId="10" xfId="0" applyFont="1" applyFill="1" applyBorder="1" applyAlignment="1">
      <alignment horizontal="justify" vertical="justify" wrapText="1"/>
    </xf>
    <xf numFmtId="0" fontId="2" fillId="39" borderId="10" xfId="0" applyFont="1" applyFill="1" applyBorder="1" applyAlignment="1">
      <alignment horizontal="justify" vertical="justify" wrapText="1"/>
    </xf>
    <xf numFmtId="2" fontId="0" fillId="39" borderId="10" xfId="0" applyNumberFormat="1" applyFill="1" applyBorder="1" applyAlignment="1">
      <alignment horizontal="justify" vertical="justify"/>
    </xf>
    <xf numFmtId="2" fontId="0" fillId="39" borderId="11" xfId="0" applyNumberFormat="1" applyFill="1" applyBorder="1" applyAlignment="1">
      <alignment horizontal="justify" vertical="justify"/>
    </xf>
    <xf numFmtId="0" fontId="0" fillId="39" borderId="12" xfId="0" applyFill="1" applyBorder="1" applyAlignment="1">
      <alignment horizontal="justify" vertical="justify"/>
    </xf>
    <xf numFmtId="49" fontId="0" fillId="39" borderId="10" xfId="0" applyNumberFormat="1" applyFont="1" applyFill="1" applyBorder="1" applyAlignment="1">
      <alignment horizontal="justify" vertical="justify"/>
    </xf>
    <xf numFmtId="0" fontId="0" fillId="39" borderId="10" xfId="0" applyFont="1" applyFill="1" applyBorder="1" applyAlignment="1">
      <alignment horizontal="justify" vertical="justify" wrapText="1"/>
    </xf>
    <xf numFmtId="2" fontId="6" fillId="39" borderId="10" xfId="0" applyNumberFormat="1" applyFont="1" applyFill="1" applyBorder="1" applyAlignment="1" applyProtection="1">
      <alignment horizontal="justify" vertical="justify" wrapText="1"/>
      <protection/>
    </xf>
    <xf numFmtId="2" fontId="5" fillId="0" borderId="11" xfId="0" applyNumberFormat="1" applyFont="1" applyFill="1" applyBorder="1" applyAlignment="1">
      <alignment horizontal="justify" vertical="justify"/>
    </xf>
    <xf numFmtId="49" fontId="0" fillId="0" borderId="10" xfId="0" applyNumberFormat="1" applyFont="1" applyFill="1" applyBorder="1" applyAlignment="1">
      <alignment horizontal="justify" vertical="justify"/>
    </xf>
    <xf numFmtId="0" fontId="0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horizontal="justify" vertical="justify"/>
    </xf>
    <xf numFmtId="0" fontId="11" fillId="0" borderId="10" xfId="0" applyFont="1" applyFill="1" applyBorder="1" applyAlignment="1">
      <alignment horizontal="justify" vertical="justify" wrapText="1"/>
    </xf>
    <xf numFmtId="49" fontId="0" fillId="36" borderId="10" xfId="0" applyNumberFormat="1" applyFont="1" applyFill="1" applyBorder="1" applyAlignment="1">
      <alignment horizontal="justify" vertical="justify"/>
    </xf>
    <xf numFmtId="0" fontId="7" fillId="36" borderId="10" xfId="0" applyFont="1" applyFill="1" applyBorder="1" applyAlignment="1">
      <alignment horizontal="justify" vertical="justify" wrapText="1"/>
    </xf>
    <xf numFmtId="0" fontId="2" fillId="36" borderId="10" xfId="0" applyFont="1" applyFill="1" applyBorder="1" applyAlignment="1">
      <alignment horizontal="justify" vertical="justify" wrapText="1"/>
    </xf>
    <xf numFmtId="2" fontId="0" fillId="36" borderId="10" xfId="0" applyNumberFormat="1" applyFill="1" applyBorder="1" applyAlignment="1">
      <alignment horizontal="justify" vertical="justify"/>
    </xf>
    <xf numFmtId="2" fontId="0" fillId="36" borderId="11" xfId="0" applyNumberFormat="1" applyFill="1" applyBorder="1" applyAlignment="1">
      <alignment horizontal="justify" vertical="justify"/>
    </xf>
    <xf numFmtId="0" fontId="0" fillId="36" borderId="12" xfId="0" applyFill="1" applyBorder="1" applyAlignment="1">
      <alignment horizontal="justify" vertical="justify"/>
    </xf>
    <xf numFmtId="2" fontId="0" fillId="0" borderId="10" xfId="0" applyNumberFormat="1" applyFont="1" applyFill="1" applyBorder="1" applyAlignment="1">
      <alignment horizontal="justify" vertical="justify" wrapText="1"/>
    </xf>
    <xf numFmtId="2" fontId="0" fillId="0" borderId="11" xfId="0" applyNumberFormat="1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justify" vertical="justify"/>
    </xf>
    <xf numFmtId="0" fontId="0" fillId="0" borderId="10" xfId="0" applyFill="1" applyBorder="1" applyAlignment="1">
      <alignment horizontal="justify" vertical="justify"/>
    </xf>
    <xf numFmtId="0" fontId="0" fillId="37" borderId="10" xfId="0" applyFill="1" applyBorder="1" applyAlignment="1">
      <alignment horizontal="justify" vertical="justify"/>
    </xf>
    <xf numFmtId="0" fontId="2" fillId="37" borderId="10" xfId="0" applyFont="1" applyFill="1" applyBorder="1" applyAlignment="1">
      <alignment horizontal="justify" vertical="justify"/>
    </xf>
    <xf numFmtId="2" fontId="5" fillId="0" borderId="10" xfId="0" applyNumberFormat="1" applyFont="1" applyFill="1" applyBorder="1" applyAlignment="1">
      <alignment horizontal="justify" vertical="justify" wrapText="1"/>
    </xf>
    <xf numFmtId="2" fontId="5" fillId="0" borderId="11" xfId="0" applyNumberFormat="1" applyFont="1" applyFill="1" applyBorder="1" applyAlignment="1">
      <alignment horizontal="justify" vertical="justify" wrapText="1"/>
    </xf>
    <xf numFmtId="49" fontId="0" fillId="0" borderId="13" xfId="0" applyNumberFormat="1" applyFont="1" applyFill="1" applyBorder="1" applyAlignment="1">
      <alignment horizontal="justify" vertical="justify"/>
    </xf>
    <xf numFmtId="0" fontId="0" fillId="0" borderId="13" xfId="0" applyFont="1" applyFill="1" applyBorder="1" applyAlignment="1">
      <alignment horizontal="justify" vertical="justify" wrapText="1"/>
    </xf>
    <xf numFmtId="0" fontId="2" fillId="0" borderId="13" xfId="0" applyFont="1" applyFill="1" applyBorder="1" applyAlignment="1">
      <alignment horizontal="justify" vertical="justify" wrapText="1"/>
    </xf>
    <xf numFmtId="2" fontId="0" fillId="0" borderId="13" xfId="0" applyNumberFormat="1" applyFill="1" applyBorder="1" applyAlignment="1">
      <alignment horizontal="justify" vertical="justify"/>
    </xf>
    <xf numFmtId="2" fontId="0" fillId="0" borderId="15" xfId="0" applyNumberFormat="1" applyFill="1" applyBorder="1" applyAlignment="1">
      <alignment horizontal="justify" vertical="justify"/>
    </xf>
    <xf numFmtId="0" fontId="0" fillId="0" borderId="16" xfId="0" applyBorder="1" applyAlignment="1">
      <alignment horizontal="justify" vertical="justify"/>
    </xf>
    <xf numFmtId="49" fontId="0" fillId="0" borderId="12" xfId="0" applyNumberFormat="1" applyFill="1" applyBorder="1" applyAlignment="1">
      <alignment horizontal="justify" vertical="justify"/>
    </xf>
    <xf numFmtId="0" fontId="0" fillId="0" borderId="12" xfId="0" applyFill="1" applyBorder="1" applyAlignment="1">
      <alignment horizontal="justify" vertical="justify" wrapText="1"/>
    </xf>
    <xf numFmtId="0" fontId="2" fillId="0" borderId="12" xfId="0" applyFont="1" applyFill="1" applyBorder="1" applyAlignment="1">
      <alignment horizontal="justify" vertical="justify" wrapText="1"/>
    </xf>
    <xf numFmtId="2" fontId="0" fillId="0" borderId="12" xfId="0" applyNumberFormat="1" applyFill="1" applyBorder="1" applyAlignment="1">
      <alignment horizontal="justify" vertical="justify"/>
    </xf>
    <xf numFmtId="49" fontId="0" fillId="35" borderId="12" xfId="0" applyNumberFormat="1" applyFill="1" applyBorder="1" applyAlignment="1">
      <alignment horizontal="justify" vertical="justify"/>
    </xf>
    <xf numFmtId="0" fontId="0" fillId="35" borderId="12" xfId="0" applyFill="1" applyBorder="1" applyAlignment="1">
      <alignment horizontal="justify" vertical="justify" wrapText="1"/>
    </xf>
    <xf numFmtId="0" fontId="2" fillId="35" borderId="12" xfId="0" applyFont="1" applyFill="1" applyBorder="1" applyAlignment="1">
      <alignment horizontal="justify" vertical="justify" wrapText="1"/>
    </xf>
    <xf numFmtId="2" fontId="0" fillId="35" borderId="12" xfId="0" applyNumberFormat="1" applyFill="1" applyBorder="1" applyAlignment="1">
      <alignment horizontal="justify" vertical="justify"/>
    </xf>
    <xf numFmtId="0" fontId="5" fillId="0" borderId="11" xfId="0" applyFont="1" applyFill="1" applyBorder="1" applyAlignment="1">
      <alignment horizontal="justify" vertical="justify" wrapText="1"/>
    </xf>
    <xf numFmtId="0" fontId="2" fillId="0" borderId="18" xfId="0" applyFont="1" applyFill="1" applyBorder="1" applyAlignment="1">
      <alignment horizontal="justify" vertical="justify" wrapText="1"/>
    </xf>
    <xf numFmtId="2" fontId="0" fillId="0" borderId="18" xfId="0" applyNumberFormat="1" applyFill="1" applyBorder="1" applyAlignment="1">
      <alignment horizontal="justify" vertical="justify"/>
    </xf>
    <xf numFmtId="2" fontId="5" fillId="0" borderId="19" xfId="0" applyNumberFormat="1" applyFont="1" applyFill="1" applyBorder="1" applyAlignment="1">
      <alignment horizontal="justify" vertical="justify"/>
    </xf>
    <xf numFmtId="172" fontId="0" fillId="35" borderId="12" xfId="0" applyNumberFormat="1" applyFill="1" applyBorder="1" applyAlignment="1">
      <alignment horizontal="justify" vertical="justify"/>
    </xf>
    <xf numFmtId="1" fontId="0" fillId="35" borderId="12" xfId="0" applyNumberFormat="1" applyFill="1" applyBorder="1" applyAlignment="1">
      <alignment horizontal="justify" vertical="justify"/>
    </xf>
    <xf numFmtId="1" fontId="0" fillId="37" borderId="12" xfId="0" applyNumberFormat="1" applyFill="1" applyBorder="1" applyAlignment="1">
      <alignment horizontal="justify" vertical="justify"/>
    </xf>
    <xf numFmtId="172" fontId="0" fillId="37" borderId="12" xfId="0" applyNumberFormat="1" applyFill="1" applyBorder="1" applyAlignment="1">
      <alignment horizontal="justify" vertical="justify"/>
    </xf>
    <xf numFmtId="1" fontId="0" fillId="39" borderId="12" xfId="0" applyNumberFormat="1" applyFill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чёт 2010 по наростаюшей за год" xfId="52"/>
    <cellStyle name="Обычный_ПЛАН 2011 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99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1">
      <pane xSplit="7" ySplit="6" topLeftCell="H4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85" sqref="B85"/>
    </sheetView>
  </sheetViews>
  <sheetFormatPr defaultColWidth="9.00390625" defaultRowHeight="14.25" customHeight="1"/>
  <cols>
    <col min="1" max="1" width="8.75390625" style="1" customWidth="1"/>
    <col min="2" max="2" width="57.00390625" style="0" customWidth="1"/>
    <col min="3" max="3" width="12.75390625" style="3" customWidth="1"/>
    <col min="4" max="4" width="10.875" style="2" customWidth="1"/>
    <col min="5" max="5" width="12.625" style="2" customWidth="1"/>
    <col min="6" max="6" width="13.75390625" style="0" customWidth="1"/>
    <col min="7" max="7" width="14.875" style="0" customWidth="1"/>
    <col min="9" max="9" width="10.625" style="0" customWidth="1"/>
    <col min="16" max="16" width="10.00390625" style="0" customWidth="1"/>
  </cols>
  <sheetData>
    <row r="1" spans="1:6" ht="17.25" customHeight="1">
      <c r="A1" s="233" t="s">
        <v>2</v>
      </c>
      <c r="B1" s="233"/>
      <c r="C1" s="233"/>
      <c r="D1" s="233"/>
      <c r="E1" s="233"/>
      <c r="F1" s="120" t="s">
        <v>386</v>
      </c>
    </row>
    <row r="2" spans="1:5" ht="34.5" customHeight="1">
      <c r="A2" s="234" t="s">
        <v>3</v>
      </c>
      <c r="B2" s="234"/>
      <c r="C2" s="234"/>
      <c r="D2" s="234"/>
      <c r="E2" s="234"/>
    </row>
    <row r="3" spans="1:5" ht="14.25" customHeight="1">
      <c r="A3" s="234" t="s">
        <v>4</v>
      </c>
      <c r="B3" s="234"/>
      <c r="C3" s="234"/>
      <c r="D3" s="234"/>
      <c r="E3" s="234"/>
    </row>
    <row r="5" spans="1:19" ht="51" customHeight="1">
      <c r="A5" s="235" t="s">
        <v>10</v>
      </c>
      <c r="B5" s="236" t="s">
        <v>11</v>
      </c>
      <c r="C5" s="236" t="s">
        <v>12</v>
      </c>
      <c r="D5" s="236" t="s">
        <v>5</v>
      </c>
      <c r="E5" s="236"/>
      <c r="F5" s="25" t="s">
        <v>74</v>
      </c>
      <c r="G5" s="25" t="s">
        <v>75</v>
      </c>
      <c r="H5" s="26" t="s">
        <v>207</v>
      </c>
      <c r="I5" s="26" t="s">
        <v>208</v>
      </c>
      <c r="J5" s="26" t="s">
        <v>209</v>
      </c>
      <c r="K5" s="26" t="s">
        <v>210</v>
      </c>
      <c r="L5" s="26" t="s">
        <v>211</v>
      </c>
      <c r="M5" s="26" t="s">
        <v>212</v>
      </c>
      <c r="N5" s="26" t="s">
        <v>202</v>
      </c>
      <c r="O5" s="26" t="s">
        <v>203</v>
      </c>
      <c r="P5" s="26" t="s">
        <v>213</v>
      </c>
      <c r="Q5" s="26" t="s">
        <v>214</v>
      </c>
      <c r="R5" s="26" t="s">
        <v>215</v>
      </c>
      <c r="S5" s="26" t="s">
        <v>216</v>
      </c>
    </row>
    <row r="6" spans="1:19" ht="48.75" customHeight="1">
      <c r="A6" s="235"/>
      <c r="B6" s="236"/>
      <c r="C6" s="236"/>
      <c r="D6" s="4" t="s">
        <v>6</v>
      </c>
      <c r="E6" s="24" t="s">
        <v>7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62.25" customHeight="1">
      <c r="A7" s="11">
        <v>1</v>
      </c>
      <c r="B7" s="232" t="s">
        <v>206</v>
      </c>
      <c r="C7" s="232"/>
      <c r="D7" s="6"/>
      <c r="E7" s="1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33" customFormat="1" ht="13.5" customHeight="1">
      <c r="A8" s="27" t="s">
        <v>13</v>
      </c>
      <c r="B8" s="28" t="s">
        <v>14</v>
      </c>
      <c r="C8" s="29"/>
      <c r="D8" s="30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s="33" customFormat="1" ht="32.25" customHeight="1">
      <c r="A9" s="27" t="s">
        <v>15</v>
      </c>
      <c r="B9" s="34" t="s">
        <v>16</v>
      </c>
      <c r="C9" s="29" t="s">
        <v>17</v>
      </c>
      <c r="D9" s="35">
        <v>7.55</v>
      </c>
      <c r="E9" s="36">
        <v>7.55</v>
      </c>
      <c r="F9" s="32">
        <f>SUM(H9:S9)</f>
        <v>6641.22</v>
      </c>
      <c r="G9" s="32">
        <f>F9*D9</f>
        <v>50141.211</v>
      </c>
      <c r="H9" s="32"/>
      <c r="I9" s="32"/>
      <c r="J9" s="32"/>
      <c r="K9" s="32">
        <v>3546.61</v>
      </c>
      <c r="L9" s="32">
        <v>3094.61</v>
      </c>
      <c r="M9" s="32"/>
      <c r="N9" s="32"/>
      <c r="O9" s="32"/>
      <c r="P9" s="32"/>
      <c r="Q9" s="32"/>
      <c r="R9" s="32"/>
      <c r="S9" s="32"/>
    </row>
    <row r="10" spans="1:19" s="33" customFormat="1" ht="30" customHeight="1">
      <c r="A10" s="27" t="s">
        <v>19</v>
      </c>
      <c r="B10" s="34" t="s">
        <v>20</v>
      </c>
      <c r="C10" s="29"/>
      <c r="D10" s="30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s="33" customFormat="1" ht="14.25" customHeight="1">
      <c r="A11" s="27"/>
      <c r="B11" s="37" t="s">
        <v>18</v>
      </c>
      <c r="C11" s="29"/>
      <c r="D11" s="30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s="33" customFormat="1" ht="14.25" customHeight="1">
      <c r="A12" s="27"/>
      <c r="B12" s="38" t="s">
        <v>22</v>
      </c>
      <c r="C12" s="29" t="s">
        <v>23</v>
      </c>
      <c r="D12" s="35">
        <v>553.82</v>
      </c>
      <c r="E12" s="36">
        <v>553.82</v>
      </c>
      <c r="F12" s="32">
        <f>SUM(H12:S12)</f>
        <v>600</v>
      </c>
      <c r="G12" s="32">
        <f>F12*D12</f>
        <v>332292.00000000006</v>
      </c>
      <c r="H12" s="32"/>
      <c r="I12" s="32"/>
      <c r="J12" s="32"/>
      <c r="K12" s="32">
        <v>120</v>
      </c>
      <c r="L12" s="32">
        <v>120</v>
      </c>
      <c r="M12" s="32"/>
      <c r="N12" s="32"/>
      <c r="O12" s="32"/>
      <c r="P12" s="32">
        <v>120</v>
      </c>
      <c r="Q12" s="32">
        <v>120</v>
      </c>
      <c r="R12" s="32">
        <v>120</v>
      </c>
      <c r="S12" s="32"/>
    </row>
    <row r="13" spans="1:19" s="33" customFormat="1" ht="14.25" customHeight="1">
      <c r="A13" s="27"/>
      <c r="B13" s="38" t="s">
        <v>24</v>
      </c>
      <c r="C13" s="29" t="s">
        <v>25</v>
      </c>
      <c r="D13" s="35">
        <v>64.42</v>
      </c>
      <c r="E13" s="36">
        <v>64.42</v>
      </c>
      <c r="F13" s="32">
        <f>SUM(H13:S13)</f>
        <v>1400</v>
      </c>
      <c r="G13" s="32">
        <f>F13*D13</f>
        <v>90188</v>
      </c>
      <c r="H13" s="32"/>
      <c r="I13" s="32"/>
      <c r="J13" s="32"/>
      <c r="K13" s="32">
        <v>280</v>
      </c>
      <c r="L13" s="32">
        <v>280</v>
      </c>
      <c r="M13" s="32"/>
      <c r="N13" s="32"/>
      <c r="O13" s="32"/>
      <c r="P13" s="32">
        <v>280</v>
      </c>
      <c r="Q13" s="32">
        <v>280</v>
      </c>
      <c r="R13" s="32">
        <v>280</v>
      </c>
      <c r="S13" s="32"/>
    </row>
    <row r="14" spans="1:19" s="45" customFormat="1" ht="14.25" customHeight="1">
      <c r="A14" s="39" t="s">
        <v>26</v>
      </c>
      <c r="B14" s="40" t="s">
        <v>27</v>
      </c>
      <c r="C14" s="41"/>
      <c r="D14" s="42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s="45" customFormat="1" ht="41.25" customHeight="1">
      <c r="A15" s="39" t="s">
        <v>28</v>
      </c>
      <c r="B15" s="110" t="s">
        <v>217</v>
      </c>
      <c r="C15" s="41" t="s">
        <v>29</v>
      </c>
      <c r="D15" s="47">
        <v>4.85</v>
      </c>
      <c r="E15" s="48">
        <v>4.85</v>
      </c>
      <c r="F15" s="44">
        <f>SUM(H15:S15)</f>
        <v>4073.9599999999996</v>
      </c>
      <c r="G15" s="44">
        <f>F15*D15</f>
        <v>19758.706</v>
      </c>
      <c r="H15" s="44">
        <v>333.88</v>
      </c>
      <c r="I15" s="44">
        <v>331.93</v>
      </c>
      <c r="J15" s="44">
        <v>352.68</v>
      </c>
      <c r="K15" s="44">
        <f aca="true" t="shared" si="0" ref="K15:S15">H15</f>
        <v>333.88</v>
      </c>
      <c r="L15" s="44">
        <f t="shared" si="0"/>
        <v>331.93</v>
      </c>
      <c r="M15" s="44">
        <f t="shared" si="0"/>
        <v>352.68</v>
      </c>
      <c r="N15" s="44">
        <f t="shared" si="0"/>
        <v>333.88</v>
      </c>
      <c r="O15" s="44">
        <f t="shared" si="0"/>
        <v>331.93</v>
      </c>
      <c r="P15" s="44">
        <f t="shared" si="0"/>
        <v>352.68</v>
      </c>
      <c r="Q15" s="44">
        <f t="shared" si="0"/>
        <v>333.88</v>
      </c>
      <c r="R15" s="44">
        <f t="shared" si="0"/>
        <v>331.93</v>
      </c>
      <c r="S15" s="44">
        <f t="shared" si="0"/>
        <v>352.68</v>
      </c>
    </row>
    <row r="16" spans="1:19" s="45" customFormat="1" ht="17.25" customHeight="1">
      <c r="A16" s="39" t="s">
        <v>30</v>
      </c>
      <c r="B16" s="46" t="s">
        <v>31</v>
      </c>
      <c r="C16" s="41"/>
      <c r="D16" s="42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s="45" customFormat="1" ht="14.25" customHeight="1">
      <c r="A17" s="39"/>
      <c r="B17" s="49" t="s">
        <v>18</v>
      </c>
      <c r="C17" s="41"/>
      <c r="D17" s="42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s="45" customFormat="1" ht="16.5" customHeight="1">
      <c r="A18" s="39"/>
      <c r="B18" s="51" t="s">
        <v>32</v>
      </c>
      <c r="C18" s="41" t="s">
        <v>33</v>
      </c>
      <c r="D18" s="47">
        <v>19.38</v>
      </c>
      <c r="E18" s="48">
        <v>19.38</v>
      </c>
      <c r="F18" s="44">
        <f>SUM(H18:S18)</f>
        <v>636</v>
      </c>
      <c r="G18" s="44">
        <f>F18*D18</f>
        <v>12325.679999999998</v>
      </c>
      <c r="H18" s="44">
        <v>27</v>
      </c>
      <c r="I18" s="44">
        <v>66</v>
      </c>
      <c r="J18" s="44">
        <v>66</v>
      </c>
      <c r="K18" s="44">
        <v>27</v>
      </c>
      <c r="L18" s="44">
        <v>66</v>
      </c>
      <c r="M18" s="44">
        <v>66</v>
      </c>
      <c r="N18" s="44">
        <v>27</v>
      </c>
      <c r="O18" s="44">
        <v>66</v>
      </c>
      <c r="P18" s="44">
        <v>66</v>
      </c>
      <c r="Q18" s="44">
        <v>27</v>
      </c>
      <c r="R18" s="44">
        <v>66</v>
      </c>
      <c r="S18" s="44">
        <v>66</v>
      </c>
    </row>
    <row r="19" spans="1:19" s="45" customFormat="1" ht="14.25" customHeight="1">
      <c r="A19" s="39"/>
      <c r="B19" s="54" t="s">
        <v>35</v>
      </c>
      <c r="C19" s="41" t="s">
        <v>34</v>
      </c>
      <c r="D19" s="52">
        <v>362.84</v>
      </c>
      <c r="E19" s="53">
        <v>362.84</v>
      </c>
      <c r="F19" s="44">
        <f>SUM(H19:S19)</f>
        <v>84</v>
      </c>
      <c r="G19" s="44">
        <f>F19*D19</f>
        <v>30478.559999999998</v>
      </c>
      <c r="H19" s="44">
        <v>7</v>
      </c>
      <c r="I19" s="44">
        <v>7</v>
      </c>
      <c r="J19" s="44">
        <v>7</v>
      </c>
      <c r="K19" s="44">
        <v>7</v>
      </c>
      <c r="L19" s="44">
        <v>7</v>
      </c>
      <c r="M19" s="44">
        <v>7</v>
      </c>
      <c r="N19" s="44">
        <v>7</v>
      </c>
      <c r="O19" s="44">
        <v>7</v>
      </c>
      <c r="P19" s="44">
        <v>7</v>
      </c>
      <c r="Q19" s="44">
        <v>7</v>
      </c>
      <c r="R19" s="44">
        <v>7</v>
      </c>
      <c r="S19" s="44">
        <v>7</v>
      </c>
    </row>
    <row r="20" spans="1:19" s="45" customFormat="1" ht="27" customHeight="1">
      <c r="A20" s="39" t="s">
        <v>36</v>
      </c>
      <c r="B20" s="40" t="s">
        <v>37</v>
      </c>
      <c r="C20" s="41"/>
      <c r="D20" s="42"/>
      <c r="E20" s="5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s="45" customFormat="1" ht="37.5" customHeight="1">
      <c r="A21" s="39" t="s">
        <v>38</v>
      </c>
      <c r="B21" s="46" t="s">
        <v>39</v>
      </c>
      <c r="C21" s="41" t="s">
        <v>0</v>
      </c>
      <c r="D21" s="52">
        <v>60.2381172</v>
      </c>
      <c r="E21" s="53">
        <v>60.2381172</v>
      </c>
      <c r="F21" s="44">
        <f>SUM(H21:S21)</f>
        <v>6412.660000000001</v>
      </c>
      <c r="G21" s="44">
        <f>F21*D21</f>
        <v>386286.564643752</v>
      </c>
      <c r="H21" s="44">
        <v>737.29</v>
      </c>
      <c r="I21" s="44">
        <v>618.58</v>
      </c>
      <c r="J21" s="44">
        <v>493.13</v>
      </c>
      <c r="K21" s="44">
        <v>461.02</v>
      </c>
      <c r="L21" s="44">
        <v>361.67</v>
      </c>
      <c r="M21" s="44">
        <v>534.64</v>
      </c>
      <c r="N21" s="44">
        <f aca="true" t="shared" si="1" ref="N21:S21">H21</f>
        <v>737.29</v>
      </c>
      <c r="O21" s="44">
        <f t="shared" si="1"/>
        <v>618.58</v>
      </c>
      <c r="P21" s="44">
        <f t="shared" si="1"/>
        <v>493.13</v>
      </c>
      <c r="Q21" s="44">
        <f t="shared" si="1"/>
        <v>461.02</v>
      </c>
      <c r="R21" s="44">
        <f t="shared" si="1"/>
        <v>361.67</v>
      </c>
      <c r="S21" s="44">
        <f t="shared" si="1"/>
        <v>534.64</v>
      </c>
    </row>
    <row r="22" spans="1:19" s="45" customFormat="1" ht="28.5" customHeight="1">
      <c r="A22" s="39" t="s">
        <v>40</v>
      </c>
      <c r="B22" s="46" t="s">
        <v>41</v>
      </c>
      <c r="C22" s="41"/>
      <c r="D22" s="52"/>
      <c r="E22" s="5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s="45" customFormat="1" ht="14.25" customHeight="1">
      <c r="A23" s="39"/>
      <c r="B23" s="49" t="s">
        <v>18</v>
      </c>
      <c r="C23" s="41"/>
      <c r="D23" s="52"/>
      <c r="E23" s="5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s="45" customFormat="1" ht="14.25" customHeight="1">
      <c r="A24" s="39"/>
      <c r="B24" s="54" t="s">
        <v>43</v>
      </c>
      <c r="C24" s="41" t="s">
        <v>42</v>
      </c>
      <c r="D24" s="52">
        <v>429.43</v>
      </c>
      <c r="E24" s="53">
        <v>429.43</v>
      </c>
      <c r="F24" s="44">
        <f>SUM(H24:S24)</f>
        <v>2000</v>
      </c>
      <c r="G24" s="44">
        <f>F24*D24</f>
        <v>858860</v>
      </c>
      <c r="H24" s="44"/>
      <c r="I24" s="44"/>
      <c r="J24" s="44">
        <v>200</v>
      </c>
      <c r="K24" s="44">
        <v>400</v>
      </c>
      <c r="L24" s="44">
        <v>400</v>
      </c>
      <c r="M24" s="44"/>
      <c r="N24" s="44"/>
      <c r="O24" s="44"/>
      <c r="P24" s="44">
        <v>400</v>
      </c>
      <c r="Q24" s="44">
        <v>400</v>
      </c>
      <c r="R24" s="44">
        <v>200</v>
      </c>
      <c r="S24" s="44"/>
    </row>
    <row r="25" spans="1:19" s="45" customFormat="1" ht="14.25" customHeight="1">
      <c r="A25" s="39"/>
      <c r="B25" s="54" t="s">
        <v>44</v>
      </c>
      <c r="C25" s="41" t="s">
        <v>42</v>
      </c>
      <c r="D25" s="52">
        <v>41.55</v>
      </c>
      <c r="E25" s="53">
        <v>41.55</v>
      </c>
      <c r="F25" s="44">
        <f>SUM(H25:S25)</f>
        <v>240</v>
      </c>
      <c r="G25" s="44">
        <f>F25*D25</f>
        <v>9972</v>
      </c>
      <c r="H25" s="44"/>
      <c r="I25" s="44"/>
      <c r="J25" s="44">
        <v>20</v>
      </c>
      <c r="K25" s="44">
        <v>50</v>
      </c>
      <c r="L25" s="44">
        <v>50</v>
      </c>
      <c r="M25" s="44"/>
      <c r="N25" s="44"/>
      <c r="O25" s="44"/>
      <c r="P25" s="44">
        <v>50</v>
      </c>
      <c r="Q25" s="44">
        <v>50</v>
      </c>
      <c r="R25" s="44">
        <v>20</v>
      </c>
      <c r="S25" s="44"/>
    </row>
    <row r="26" spans="1:19" s="45" customFormat="1" ht="38.25" customHeight="1">
      <c r="A26" s="39" t="s">
        <v>45</v>
      </c>
      <c r="B26" s="40" t="s">
        <v>46</v>
      </c>
      <c r="C26" s="41"/>
      <c r="D26" s="52"/>
      <c r="E26" s="5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s="45" customFormat="1" ht="29.25" customHeight="1">
      <c r="A27" s="39" t="s">
        <v>47</v>
      </c>
      <c r="B27" s="46" t="s">
        <v>48</v>
      </c>
      <c r="C27" s="41" t="s">
        <v>49</v>
      </c>
      <c r="D27" s="52">
        <v>26.5319812</v>
      </c>
      <c r="E27" s="53">
        <v>26.5319812</v>
      </c>
      <c r="F27" s="44">
        <f>SUM(H27:S27)</f>
        <v>0</v>
      </c>
      <c r="G27" s="44">
        <f>F27*D27</f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s="45" customFormat="1" ht="25.5" customHeight="1">
      <c r="A28" s="39" t="s">
        <v>50</v>
      </c>
      <c r="B28" s="40" t="s">
        <v>51</v>
      </c>
      <c r="C28" s="41"/>
      <c r="D28" s="52"/>
      <c r="E28" s="5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s="45" customFormat="1" ht="14.25" customHeight="1">
      <c r="A29" s="39" t="s">
        <v>52</v>
      </c>
      <c r="B29" s="46" t="s">
        <v>53</v>
      </c>
      <c r="C29" s="41"/>
      <c r="D29" s="52"/>
      <c r="E29" s="5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s="45" customFormat="1" ht="14.25" customHeight="1">
      <c r="A30" s="39"/>
      <c r="B30" s="46" t="s">
        <v>18</v>
      </c>
      <c r="C30" s="41"/>
      <c r="D30" s="52"/>
      <c r="E30" s="5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s="45" customFormat="1" ht="32.25" customHeight="1">
      <c r="A31" s="39"/>
      <c r="B31" s="46" t="s">
        <v>54</v>
      </c>
      <c r="C31" s="41" t="s">
        <v>55</v>
      </c>
      <c r="D31" s="52">
        <v>59.155280000000005</v>
      </c>
      <c r="E31" s="53">
        <v>59.155280000000005</v>
      </c>
      <c r="F31" s="44">
        <f>SUM(H31:S31)</f>
        <v>1963.54</v>
      </c>
      <c r="G31" s="44">
        <f>F31*D31</f>
        <v>116153.7584912</v>
      </c>
      <c r="H31" s="44">
        <v>203.44</v>
      </c>
      <c r="I31" s="44">
        <v>182.75</v>
      </c>
      <c r="J31" s="44">
        <v>156.88</v>
      </c>
      <c r="K31" s="44">
        <v>159.4</v>
      </c>
      <c r="L31" s="44">
        <v>111.92</v>
      </c>
      <c r="M31" s="44">
        <v>167.38</v>
      </c>
      <c r="N31" s="44">
        <f>H31</f>
        <v>203.44</v>
      </c>
      <c r="O31" s="44">
        <f aca="true" t="shared" si="2" ref="O31:S32">I31</f>
        <v>182.75</v>
      </c>
      <c r="P31" s="44">
        <f t="shared" si="2"/>
        <v>156.88</v>
      </c>
      <c r="Q31" s="44">
        <f t="shared" si="2"/>
        <v>159.4</v>
      </c>
      <c r="R31" s="44">
        <f t="shared" si="2"/>
        <v>111.92</v>
      </c>
      <c r="S31" s="44">
        <f t="shared" si="2"/>
        <v>167.38</v>
      </c>
    </row>
    <row r="32" spans="1:19" s="45" customFormat="1" ht="26.25" customHeight="1">
      <c r="A32" s="39"/>
      <c r="B32" s="46" t="s">
        <v>56</v>
      </c>
      <c r="C32" s="41" t="s">
        <v>55</v>
      </c>
      <c r="D32" s="52">
        <v>54.92117999999999</v>
      </c>
      <c r="E32" s="53">
        <v>54.92117999999999</v>
      </c>
      <c r="F32" s="44">
        <f>SUM(H32:S32)</f>
        <v>35.44</v>
      </c>
      <c r="G32" s="44">
        <f>F32*D32</f>
        <v>1946.4066191999996</v>
      </c>
      <c r="H32" s="44"/>
      <c r="I32" s="44"/>
      <c r="J32" s="44"/>
      <c r="K32" s="44"/>
      <c r="L32" s="44"/>
      <c r="M32" s="44">
        <v>17.72</v>
      </c>
      <c r="N32" s="44"/>
      <c r="O32" s="44"/>
      <c r="P32" s="44"/>
      <c r="Q32" s="44"/>
      <c r="R32" s="44"/>
      <c r="S32" s="44">
        <f t="shared" si="2"/>
        <v>17.72</v>
      </c>
    </row>
    <row r="33" spans="1:19" s="45" customFormat="1" ht="30" customHeight="1">
      <c r="A33" s="39" t="s">
        <v>57</v>
      </c>
      <c r="B33" s="46" t="s">
        <v>58</v>
      </c>
      <c r="C33" s="41"/>
      <c r="D33" s="52"/>
      <c r="E33" s="53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s="45" customFormat="1" ht="23.25" customHeight="1">
      <c r="A34" s="39"/>
      <c r="B34" s="54" t="s">
        <v>59</v>
      </c>
      <c r="C34" s="41" t="s">
        <v>23</v>
      </c>
      <c r="D34" s="52">
        <v>274.49</v>
      </c>
      <c r="E34" s="53">
        <v>274.49</v>
      </c>
      <c r="F34" s="44">
        <f>SUM(H34:S34)</f>
        <v>4800</v>
      </c>
      <c r="G34" s="44">
        <f>F34*D34</f>
        <v>1317552</v>
      </c>
      <c r="H34" s="44"/>
      <c r="I34" s="44"/>
      <c r="J34" s="44">
        <v>300</v>
      </c>
      <c r="K34" s="44">
        <v>700</v>
      </c>
      <c r="L34" s="44">
        <v>700</v>
      </c>
      <c r="M34" s="44">
        <v>700</v>
      </c>
      <c r="N34" s="44">
        <v>700</v>
      </c>
      <c r="O34" s="44">
        <v>700</v>
      </c>
      <c r="P34" s="44">
        <v>700</v>
      </c>
      <c r="Q34" s="44">
        <v>300</v>
      </c>
      <c r="R34" s="44"/>
      <c r="S34" s="44"/>
    </row>
    <row r="35" spans="1:19" s="45" customFormat="1" ht="14.25" customHeight="1">
      <c r="A35" s="39"/>
      <c r="B35" s="54" t="s">
        <v>60</v>
      </c>
      <c r="C35" s="41" t="s">
        <v>23</v>
      </c>
      <c r="D35" s="52">
        <v>385.01</v>
      </c>
      <c r="E35" s="53">
        <v>385.01</v>
      </c>
      <c r="F35" s="44">
        <f>SUM(H35:S35)</f>
        <v>150</v>
      </c>
      <c r="G35" s="44">
        <f>F35*D35</f>
        <v>57751.5</v>
      </c>
      <c r="H35" s="44"/>
      <c r="I35" s="44"/>
      <c r="J35" s="44"/>
      <c r="K35" s="44">
        <v>150</v>
      </c>
      <c r="L35" s="44"/>
      <c r="M35" s="44"/>
      <c r="N35" s="44"/>
      <c r="O35" s="44"/>
      <c r="P35" s="44"/>
      <c r="Q35" s="44"/>
      <c r="R35" s="44"/>
      <c r="S35" s="44"/>
    </row>
    <row r="36" spans="1:19" s="45" customFormat="1" ht="33.75" customHeight="1">
      <c r="A36" s="39"/>
      <c r="B36" s="55" t="s">
        <v>61</v>
      </c>
      <c r="C36" s="41" t="s">
        <v>42</v>
      </c>
      <c r="D36" s="52">
        <v>618.28</v>
      </c>
      <c r="E36" s="53">
        <v>618.28</v>
      </c>
      <c r="F36" s="44">
        <f>SUM(H36:S36)</f>
        <v>700</v>
      </c>
      <c r="G36" s="44">
        <f>F36*D36</f>
        <v>432796</v>
      </c>
      <c r="H36" s="44"/>
      <c r="I36" s="44"/>
      <c r="J36" s="44">
        <v>50</v>
      </c>
      <c r="K36" s="44">
        <v>100</v>
      </c>
      <c r="L36" s="44">
        <v>100</v>
      </c>
      <c r="M36" s="44">
        <v>100</v>
      </c>
      <c r="N36" s="44">
        <v>100</v>
      </c>
      <c r="O36" s="44">
        <v>100</v>
      </c>
      <c r="P36" s="44">
        <v>100</v>
      </c>
      <c r="Q36" s="44">
        <v>50</v>
      </c>
      <c r="R36" s="44"/>
      <c r="S36" s="44"/>
    </row>
    <row r="37" spans="1:19" s="45" customFormat="1" ht="26.25" customHeight="1">
      <c r="A37" s="56" t="s">
        <v>62</v>
      </c>
      <c r="B37" s="40" t="s">
        <v>63</v>
      </c>
      <c r="C37" s="57"/>
      <c r="D37" s="52"/>
      <c r="E37" s="5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s="45" customFormat="1" ht="33.75" customHeight="1">
      <c r="A38" s="39" t="s">
        <v>64</v>
      </c>
      <c r="B38" s="46" t="s">
        <v>65</v>
      </c>
      <c r="C38" s="41" t="s">
        <v>66</v>
      </c>
      <c r="D38" s="52">
        <v>26.5319812</v>
      </c>
      <c r="E38" s="53">
        <v>26.5319812</v>
      </c>
      <c r="F38" s="44">
        <f>SUM(H38:S38)</f>
        <v>946.96</v>
      </c>
      <c r="G38" s="44">
        <f>F38*D38</f>
        <v>25124.724917152</v>
      </c>
      <c r="H38" s="44">
        <v>109.42</v>
      </c>
      <c r="I38" s="44">
        <v>108.06</v>
      </c>
      <c r="J38" s="44">
        <v>77.55</v>
      </c>
      <c r="K38" s="44">
        <v>65.11</v>
      </c>
      <c r="L38" s="44">
        <v>51.26</v>
      </c>
      <c r="M38" s="44">
        <v>62.08</v>
      </c>
      <c r="N38" s="44">
        <f aca="true" t="shared" si="3" ref="N38:S38">H38</f>
        <v>109.42</v>
      </c>
      <c r="O38" s="44">
        <f t="shared" si="3"/>
        <v>108.06</v>
      </c>
      <c r="P38" s="44">
        <f t="shared" si="3"/>
        <v>77.55</v>
      </c>
      <c r="Q38" s="44">
        <f t="shared" si="3"/>
        <v>65.11</v>
      </c>
      <c r="R38" s="44">
        <f t="shared" si="3"/>
        <v>51.26</v>
      </c>
      <c r="S38" s="44">
        <f t="shared" si="3"/>
        <v>62.08</v>
      </c>
    </row>
    <row r="39" spans="1:19" s="45" customFormat="1" ht="29.25" customHeight="1">
      <c r="A39" s="56" t="s">
        <v>68</v>
      </c>
      <c r="B39" s="40" t="s">
        <v>69</v>
      </c>
      <c r="C39" s="41"/>
      <c r="D39" s="52"/>
      <c r="E39" s="5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s="45" customFormat="1" ht="37.5" customHeight="1">
      <c r="A40" s="39" t="s">
        <v>70</v>
      </c>
      <c r="B40" s="46" t="s">
        <v>71</v>
      </c>
      <c r="C40" s="41" t="s">
        <v>0</v>
      </c>
      <c r="D40" s="52">
        <v>60.24</v>
      </c>
      <c r="E40" s="53">
        <v>60.2381172</v>
      </c>
      <c r="F40" s="44">
        <f>SUM(H40:S40)</f>
        <v>6412.660000000001</v>
      </c>
      <c r="G40" s="44">
        <f>F40*D40</f>
        <v>386298.63840000005</v>
      </c>
      <c r="H40" s="44">
        <v>737.29</v>
      </c>
      <c r="I40" s="44">
        <v>618.58</v>
      </c>
      <c r="J40" s="44">
        <v>493.13</v>
      </c>
      <c r="K40" s="44">
        <v>461.02</v>
      </c>
      <c r="L40" s="44">
        <v>361.67</v>
      </c>
      <c r="M40" s="44">
        <v>534.64</v>
      </c>
      <c r="N40" s="44">
        <f aca="true" t="shared" si="4" ref="N40:S40">H40</f>
        <v>737.29</v>
      </c>
      <c r="O40" s="44">
        <f t="shared" si="4"/>
        <v>618.58</v>
      </c>
      <c r="P40" s="44">
        <f t="shared" si="4"/>
        <v>493.13</v>
      </c>
      <c r="Q40" s="44">
        <f t="shared" si="4"/>
        <v>461.02</v>
      </c>
      <c r="R40" s="44">
        <f t="shared" si="4"/>
        <v>361.67</v>
      </c>
      <c r="S40" s="44">
        <f t="shared" si="4"/>
        <v>534.64</v>
      </c>
    </row>
    <row r="41" spans="1:19" s="45" customFormat="1" ht="14.25" customHeight="1">
      <c r="A41" s="39" t="s">
        <v>72</v>
      </c>
      <c r="B41" s="46" t="s">
        <v>67</v>
      </c>
      <c r="C41" s="41"/>
      <c r="D41" s="52"/>
      <c r="E41" s="5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19" s="45" customFormat="1" ht="23.25" customHeight="1">
      <c r="A42" s="39"/>
      <c r="B42" s="54" t="s">
        <v>73</v>
      </c>
      <c r="C42" s="41" t="s">
        <v>23</v>
      </c>
      <c r="D42" s="52">
        <v>274.49</v>
      </c>
      <c r="E42" s="53">
        <v>274.49</v>
      </c>
      <c r="F42" s="44">
        <f>SUM(H42:S42)</f>
        <v>350</v>
      </c>
      <c r="G42" s="44">
        <f>F42*D42</f>
        <v>96071.5</v>
      </c>
      <c r="H42" s="44"/>
      <c r="I42" s="44"/>
      <c r="J42" s="44">
        <v>25</v>
      </c>
      <c r="K42" s="44">
        <v>50</v>
      </c>
      <c r="L42" s="44">
        <v>50</v>
      </c>
      <c r="M42" s="44">
        <v>50</v>
      </c>
      <c r="N42" s="44">
        <v>50</v>
      </c>
      <c r="O42" s="44">
        <v>50</v>
      </c>
      <c r="P42" s="44">
        <v>50</v>
      </c>
      <c r="Q42" s="44">
        <v>25</v>
      </c>
      <c r="R42" s="44"/>
      <c r="S42" s="44"/>
    </row>
    <row r="43" spans="1:19" s="45" customFormat="1" ht="39.75" customHeight="1">
      <c r="A43" s="39"/>
      <c r="B43" s="54" t="s">
        <v>76</v>
      </c>
      <c r="C43" s="41" t="s">
        <v>42</v>
      </c>
      <c r="D43" s="52">
        <v>618.28</v>
      </c>
      <c r="E43" s="53">
        <v>618.28</v>
      </c>
      <c r="F43" s="44">
        <f>SUM(H43:S43)</f>
        <v>140</v>
      </c>
      <c r="G43" s="44">
        <f>F43*D43</f>
        <v>86559.2</v>
      </c>
      <c r="H43" s="44"/>
      <c r="I43" s="44"/>
      <c r="J43" s="44">
        <v>10</v>
      </c>
      <c r="K43" s="44">
        <v>20</v>
      </c>
      <c r="L43" s="44">
        <v>20</v>
      </c>
      <c r="M43" s="44">
        <v>20</v>
      </c>
      <c r="N43" s="44">
        <v>20</v>
      </c>
      <c r="O43" s="44">
        <v>20</v>
      </c>
      <c r="P43" s="44">
        <v>20</v>
      </c>
      <c r="Q43" s="44">
        <v>10</v>
      </c>
      <c r="R43" s="44"/>
      <c r="S43" s="44"/>
    </row>
    <row r="44" spans="1:19" s="45" customFormat="1" ht="14.25" customHeight="1">
      <c r="A44" s="39"/>
      <c r="B44" s="58" t="s">
        <v>77</v>
      </c>
      <c r="C44" s="41" t="s">
        <v>42</v>
      </c>
      <c r="D44" s="52">
        <v>182.41</v>
      </c>
      <c r="E44" s="53">
        <v>182.41</v>
      </c>
      <c r="F44" s="44">
        <f>SUM(H44:S44)</f>
        <v>72</v>
      </c>
      <c r="G44" s="44">
        <f>F44*D44</f>
        <v>13133.52</v>
      </c>
      <c r="H44" s="44"/>
      <c r="I44" s="44"/>
      <c r="J44" s="44">
        <v>9</v>
      </c>
      <c r="K44" s="44">
        <v>9</v>
      </c>
      <c r="L44" s="44">
        <v>9</v>
      </c>
      <c r="M44" s="44">
        <v>9</v>
      </c>
      <c r="N44" s="44">
        <v>9</v>
      </c>
      <c r="O44" s="44">
        <v>9</v>
      </c>
      <c r="P44" s="44">
        <v>9</v>
      </c>
      <c r="Q44" s="44">
        <v>9</v>
      </c>
      <c r="R44" s="44"/>
      <c r="S44" s="44"/>
    </row>
    <row r="45" spans="1:19" s="45" customFormat="1" ht="27" customHeight="1">
      <c r="A45" s="39"/>
      <c r="B45" s="55" t="s">
        <v>78</v>
      </c>
      <c r="C45" s="41" t="s">
        <v>23</v>
      </c>
      <c r="D45" s="52">
        <v>953.21</v>
      </c>
      <c r="E45" s="53">
        <v>953.21</v>
      </c>
      <c r="F45" s="44">
        <f>SUM(H45:S45)</f>
        <v>48</v>
      </c>
      <c r="G45" s="44">
        <f>F45*D45</f>
        <v>45754.08</v>
      </c>
      <c r="H45" s="44"/>
      <c r="I45" s="44"/>
      <c r="J45" s="44">
        <v>6</v>
      </c>
      <c r="K45" s="44">
        <v>6</v>
      </c>
      <c r="L45" s="44">
        <v>6</v>
      </c>
      <c r="M45" s="44">
        <v>6</v>
      </c>
      <c r="N45" s="44">
        <v>6</v>
      </c>
      <c r="O45" s="44">
        <v>6</v>
      </c>
      <c r="P45" s="44">
        <v>6</v>
      </c>
      <c r="Q45" s="44">
        <v>6</v>
      </c>
      <c r="R45" s="44"/>
      <c r="S45" s="44"/>
    </row>
    <row r="46" spans="1:19" s="45" customFormat="1" ht="34.5" customHeight="1">
      <c r="A46" s="39"/>
      <c r="B46" s="55" t="s">
        <v>79</v>
      </c>
      <c r="C46" s="41" t="s">
        <v>42</v>
      </c>
      <c r="D46" s="52">
        <v>1297</v>
      </c>
      <c r="E46" s="53">
        <v>1297</v>
      </c>
      <c r="F46" s="44">
        <f>SUM(H46:S46)</f>
        <v>48</v>
      </c>
      <c r="G46" s="44">
        <f>F46*D46</f>
        <v>62256</v>
      </c>
      <c r="H46" s="44"/>
      <c r="I46" s="44"/>
      <c r="J46" s="44">
        <v>6</v>
      </c>
      <c r="K46" s="44">
        <v>6</v>
      </c>
      <c r="L46" s="44">
        <v>6</v>
      </c>
      <c r="M46" s="44">
        <v>6</v>
      </c>
      <c r="N46" s="44">
        <v>6</v>
      </c>
      <c r="O46" s="44">
        <v>6</v>
      </c>
      <c r="P46" s="44">
        <v>6</v>
      </c>
      <c r="Q46" s="44">
        <v>6</v>
      </c>
      <c r="R46" s="44"/>
      <c r="S46" s="44"/>
    </row>
    <row r="47" spans="1:19" s="45" customFormat="1" ht="26.25" customHeight="1">
      <c r="A47" s="56" t="s">
        <v>80</v>
      </c>
      <c r="B47" s="40" t="s">
        <v>81</v>
      </c>
      <c r="C47" s="41"/>
      <c r="D47" s="52"/>
      <c r="E47" s="5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s="45" customFormat="1" ht="33" customHeight="1">
      <c r="A48" s="39" t="s">
        <v>82</v>
      </c>
      <c r="B48" s="46" t="s">
        <v>83</v>
      </c>
      <c r="C48" s="41" t="s">
        <v>1</v>
      </c>
      <c r="D48" s="52">
        <v>77.48</v>
      </c>
      <c r="E48" s="53">
        <v>77.48220919999999</v>
      </c>
      <c r="F48" s="44">
        <f>SUM(H48:S48)</f>
        <v>946.96</v>
      </c>
      <c r="G48" s="44">
        <f>F48*D48</f>
        <v>73370.4608</v>
      </c>
      <c r="H48" s="44">
        <v>109.42</v>
      </c>
      <c r="I48" s="44">
        <v>108.06</v>
      </c>
      <c r="J48" s="44">
        <v>77.55</v>
      </c>
      <c r="K48" s="44">
        <v>65.11</v>
      </c>
      <c r="L48" s="44">
        <v>51.26</v>
      </c>
      <c r="M48" s="44">
        <v>62.08</v>
      </c>
      <c r="N48" s="44">
        <f aca="true" t="shared" si="5" ref="N48:S48">H48</f>
        <v>109.42</v>
      </c>
      <c r="O48" s="44">
        <f t="shared" si="5"/>
        <v>108.06</v>
      </c>
      <c r="P48" s="44">
        <f t="shared" si="5"/>
        <v>77.55</v>
      </c>
      <c r="Q48" s="44">
        <f t="shared" si="5"/>
        <v>65.11</v>
      </c>
      <c r="R48" s="44">
        <f t="shared" si="5"/>
        <v>51.26</v>
      </c>
      <c r="S48" s="44">
        <f t="shared" si="5"/>
        <v>62.08</v>
      </c>
    </row>
    <row r="49" spans="1:19" s="45" customFormat="1" ht="22.5" customHeight="1">
      <c r="A49" s="39" t="s">
        <v>84</v>
      </c>
      <c r="B49" s="46" t="s">
        <v>85</v>
      </c>
      <c r="C49" s="41"/>
      <c r="D49" s="52"/>
      <c r="E49" s="5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1:19" s="45" customFormat="1" ht="23.25" customHeight="1">
      <c r="A50" s="39"/>
      <c r="B50" s="54" t="s">
        <v>86</v>
      </c>
      <c r="C50" s="41" t="s">
        <v>23</v>
      </c>
      <c r="D50" s="52">
        <v>707.67</v>
      </c>
      <c r="E50" s="53">
        <v>707.67</v>
      </c>
      <c r="F50" s="44">
        <f>SUM(H50:S50)</f>
        <v>190</v>
      </c>
      <c r="G50" s="44">
        <f>F50*D50</f>
        <v>134457.3</v>
      </c>
      <c r="H50" s="44">
        <v>15</v>
      </c>
      <c r="I50" s="44">
        <v>25</v>
      </c>
      <c r="J50" s="44">
        <v>25</v>
      </c>
      <c r="K50" s="44">
        <v>10</v>
      </c>
      <c r="L50" s="44">
        <v>10</v>
      </c>
      <c r="M50" s="44">
        <v>10</v>
      </c>
      <c r="N50" s="44">
        <v>10</v>
      </c>
      <c r="O50" s="44">
        <v>10</v>
      </c>
      <c r="P50" s="44">
        <v>10</v>
      </c>
      <c r="Q50" s="44">
        <v>15</v>
      </c>
      <c r="R50" s="44">
        <v>25</v>
      </c>
      <c r="S50" s="44">
        <v>25</v>
      </c>
    </row>
    <row r="51" spans="1:19" s="45" customFormat="1" ht="23.25" customHeight="1">
      <c r="A51" s="39"/>
      <c r="B51" s="54" t="s">
        <v>87</v>
      </c>
      <c r="C51" s="41" t="s">
        <v>23</v>
      </c>
      <c r="D51" s="52">
        <v>50.87</v>
      </c>
      <c r="E51" s="53">
        <v>50.87</v>
      </c>
      <c r="F51" s="44">
        <f>SUM(H51:S51)</f>
        <v>190</v>
      </c>
      <c r="G51" s="44">
        <f>F51*D51</f>
        <v>9665.3</v>
      </c>
      <c r="H51" s="44">
        <v>15</v>
      </c>
      <c r="I51" s="44">
        <v>25</v>
      </c>
      <c r="J51" s="44">
        <v>25</v>
      </c>
      <c r="K51" s="44">
        <v>10</v>
      </c>
      <c r="L51" s="44">
        <v>10</v>
      </c>
      <c r="M51" s="44">
        <v>10</v>
      </c>
      <c r="N51" s="44">
        <v>10</v>
      </c>
      <c r="O51" s="44">
        <v>10</v>
      </c>
      <c r="P51" s="44">
        <v>10</v>
      </c>
      <c r="Q51" s="44">
        <v>15</v>
      </c>
      <c r="R51" s="44">
        <v>25</v>
      </c>
      <c r="S51" s="44">
        <v>25</v>
      </c>
    </row>
    <row r="52" spans="1:19" s="45" customFormat="1" ht="23.25" customHeight="1">
      <c r="A52" s="39"/>
      <c r="B52" s="55" t="s">
        <v>88</v>
      </c>
      <c r="C52" s="41" t="s">
        <v>23</v>
      </c>
      <c r="D52" s="52">
        <v>144.13</v>
      </c>
      <c r="E52" s="53">
        <v>144.13</v>
      </c>
      <c r="F52" s="44">
        <f>SUM(H52:S52)</f>
        <v>60</v>
      </c>
      <c r="G52" s="44">
        <f>F52*D52</f>
        <v>8647.8</v>
      </c>
      <c r="H52" s="44">
        <v>5</v>
      </c>
      <c r="I52" s="44">
        <v>5</v>
      </c>
      <c r="J52" s="44">
        <v>5</v>
      </c>
      <c r="K52" s="44">
        <v>5</v>
      </c>
      <c r="L52" s="44">
        <v>5</v>
      </c>
      <c r="M52" s="44">
        <v>5</v>
      </c>
      <c r="N52" s="44">
        <v>5</v>
      </c>
      <c r="O52" s="44">
        <v>5</v>
      </c>
      <c r="P52" s="44">
        <v>5</v>
      </c>
      <c r="Q52" s="44">
        <v>5</v>
      </c>
      <c r="R52" s="44">
        <v>5</v>
      </c>
      <c r="S52" s="44">
        <v>5</v>
      </c>
    </row>
    <row r="53" spans="1:19" s="45" customFormat="1" ht="38.25" customHeight="1">
      <c r="A53" s="56" t="s">
        <v>89</v>
      </c>
      <c r="B53" s="40" t="s">
        <v>90</v>
      </c>
      <c r="C53" s="41"/>
      <c r="D53" s="52"/>
      <c r="E53" s="5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s="45" customFormat="1" ht="14.25" customHeight="1">
      <c r="A54" s="39"/>
      <c r="B54" s="54" t="s">
        <v>91</v>
      </c>
      <c r="C54" s="41" t="s">
        <v>34</v>
      </c>
      <c r="D54" s="52">
        <v>301.85</v>
      </c>
      <c r="E54" s="53">
        <v>301.85</v>
      </c>
      <c r="F54" s="44">
        <f>SUM(H54:S54)</f>
        <v>360</v>
      </c>
      <c r="G54" s="44">
        <f>F54*D54</f>
        <v>108666.00000000001</v>
      </c>
      <c r="H54" s="44"/>
      <c r="I54" s="44"/>
      <c r="J54" s="44"/>
      <c r="K54" s="44">
        <v>30</v>
      </c>
      <c r="L54" s="44">
        <v>60</v>
      </c>
      <c r="M54" s="44">
        <v>60</v>
      </c>
      <c r="N54" s="44">
        <v>60</v>
      </c>
      <c r="O54" s="44">
        <v>60</v>
      </c>
      <c r="P54" s="44">
        <v>60</v>
      </c>
      <c r="Q54" s="44">
        <v>30</v>
      </c>
      <c r="R54" s="44"/>
      <c r="S54" s="44"/>
    </row>
    <row r="55" spans="1:19" s="45" customFormat="1" ht="14.25" customHeight="1">
      <c r="A55" s="39"/>
      <c r="B55" s="54" t="s">
        <v>92</v>
      </c>
      <c r="C55" s="41" t="s">
        <v>23</v>
      </c>
      <c r="D55" s="52">
        <v>734.94</v>
      </c>
      <c r="E55" s="53">
        <v>734.94</v>
      </c>
      <c r="F55" s="44">
        <f>SUM(H55:S55)</f>
        <v>100</v>
      </c>
      <c r="G55" s="44">
        <f>F55*D55</f>
        <v>73494</v>
      </c>
      <c r="H55" s="44">
        <v>10</v>
      </c>
      <c r="I55" s="44">
        <v>10</v>
      </c>
      <c r="J55" s="44">
        <v>20</v>
      </c>
      <c r="K55" s="44">
        <v>5</v>
      </c>
      <c r="L55" s="44">
        <v>5</v>
      </c>
      <c r="M55" s="44">
        <v>5</v>
      </c>
      <c r="N55" s="44">
        <v>5</v>
      </c>
      <c r="O55" s="44">
        <v>5</v>
      </c>
      <c r="P55" s="44">
        <v>10</v>
      </c>
      <c r="Q55" s="44">
        <v>15</v>
      </c>
      <c r="R55" s="44">
        <v>5</v>
      </c>
      <c r="S55" s="44">
        <v>5</v>
      </c>
    </row>
    <row r="56" spans="1:19" s="45" customFormat="1" ht="14.25" customHeight="1">
      <c r="A56" s="39"/>
      <c r="B56" s="54" t="s">
        <v>93</v>
      </c>
      <c r="C56" s="41" t="s">
        <v>34</v>
      </c>
      <c r="D56" s="52">
        <v>1604.94</v>
      </c>
      <c r="E56" s="53">
        <v>1604.94</v>
      </c>
      <c r="F56" s="44">
        <f>SUM(H56:S56)</f>
        <v>0</v>
      </c>
      <c r="G56" s="44">
        <f>F56*D56</f>
        <v>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s="45" customFormat="1" ht="14.25" customHeight="1">
      <c r="A57" s="39"/>
      <c r="B57" s="54" t="s">
        <v>94</v>
      </c>
      <c r="C57" s="41" t="s">
        <v>34</v>
      </c>
      <c r="D57" s="52">
        <v>289.44</v>
      </c>
      <c r="E57" s="53">
        <v>289.44</v>
      </c>
      <c r="F57" s="44">
        <f>SUM(H57:S57)</f>
        <v>300</v>
      </c>
      <c r="G57" s="44">
        <f>F57*D57</f>
        <v>86832</v>
      </c>
      <c r="H57" s="44"/>
      <c r="I57" s="44"/>
      <c r="J57" s="44"/>
      <c r="K57" s="44">
        <v>25</v>
      </c>
      <c r="L57" s="44">
        <v>50</v>
      </c>
      <c r="M57" s="44">
        <v>50</v>
      </c>
      <c r="N57" s="44">
        <v>50</v>
      </c>
      <c r="O57" s="44">
        <v>50</v>
      </c>
      <c r="P57" s="44">
        <v>50</v>
      </c>
      <c r="Q57" s="44">
        <v>25</v>
      </c>
      <c r="R57" s="44"/>
      <c r="S57" s="44"/>
    </row>
    <row r="58" spans="1:19" s="64" customFormat="1" ht="55.5" customHeight="1">
      <c r="A58" s="59" t="s">
        <v>95</v>
      </c>
      <c r="B58" s="60" t="s">
        <v>96</v>
      </c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8" customFormat="1" ht="45" customHeight="1">
      <c r="A59" s="8" t="s">
        <v>97</v>
      </c>
      <c r="B59" s="9" t="s">
        <v>98</v>
      </c>
      <c r="C59" s="7" t="s">
        <v>99</v>
      </c>
      <c r="D59" s="12">
        <v>50</v>
      </c>
      <c r="E59" s="20">
        <v>50</v>
      </c>
      <c r="F59" s="107">
        <f>SUM(H59:S59)</f>
        <v>17180</v>
      </c>
      <c r="G59" s="107">
        <f>F59*D59</f>
        <v>859000</v>
      </c>
      <c r="H59" s="107">
        <v>1783</v>
      </c>
      <c r="I59" s="107">
        <v>1887</v>
      </c>
      <c r="J59" s="107">
        <v>1213</v>
      </c>
      <c r="K59" s="107">
        <v>1096</v>
      </c>
      <c r="L59" s="107">
        <v>1050</v>
      </c>
      <c r="M59" s="107">
        <v>1860</v>
      </c>
      <c r="N59" s="107">
        <v>1306</v>
      </c>
      <c r="O59" s="107">
        <v>1414</v>
      </c>
      <c r="P59" s="107">
        <v>1234</v>
      </c>
      <c r="Q59" s="107">
        <v>630</v>
      </c>
      <c r="R59" s="107">
        <v>1420</v>
      </c>
      <c r="S59" s="107">
        <v>2287</v>
      </c>
    </row>
    <row r="60" spans="1:19" s="64" customFormat="1" ht="52.5" customHeight="1">
      <c r="A60" s="65" t="s">
        <v>100</v>
      </c>
      <c r="B60" s="66" t="s">
        <v>101</v>
      </c>
      <c r="C60" s="67"/>
      <c r="D60" s="68"/>
      <c r="E60" s="69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64" customFormat="1" ht="30.75" customHeight="1">
      <c r="A61" s="70" t="s">
        <v>102</v>
      </c>
      <c r="B61" s="71" t="s">
        <v>103</v>
      </c>
      <c r="C61" s="67"/>
      <c r="D61" s="68"/>
      <c r="E61" s="69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64" customFormat="1" ht="33.75" customHeight="1">
      <c r="A62" s="70"/>
      <c r="B62" s="71" t="s">
        <v>104</v>
      </c>
      <c r="C62" s="67" t="s">
        <v>105</v>
      </c>
      <c r="D62" s="68">
        <v>77.48220919999999</v>
      </c>
      <c r="E62" s="69">
        <v>77.48220919999999</v>
      </c>
      <c r="F62" s="63">
        <f>SUM(H62:S62)</f>
        <v>2036.9599999999998</v>
      </c>
      <c r="G62" s="63">
        <f>F62*D62</f>
        <v>157828.16085203196</v>
      </c>
      <c r="H62" s="63">
        <v>230.64</v>
      </c>
      <c r="I62" s="63">
        <v>193.44</v>
      </c>
      <c r="J62" s="63">
        <v>145.83</v>
      </c>
      <c r="K62" s="63">
        <v>156.97</v>
      </c>
      <c r="L62" s="63">
        <v>110.81</v>
      </c>
      <c r="M62" s="63">
        <v>180.79</v>
      </c>
      <c r="N62" s="63">
        <f aca="true" t="shared" si="6" ref="N62:S62">H62</f>
        <v>230.64</v>
      </c>
      <c r="O62" s="63">
        <f t="shared" si="6"/>
        <v>193.44</v>
      </c>
      <c r="P62" s="63">
        <f t="shared" si="6"/>
        <v>145.83</v>
      </c>
      <c r="Q62" s="63">
        <f t="shared" si="6"/>
        <v>156.97</v>
      </c>
      <c r="R62" s="63">
        <f t="shared" si="6"/>
        <v>110.81</v>
      </c>
      <c r="S62" s="63">
        <f t="shared" si="6"/>
        <v>180.79</v>
      </c>
    </row>
    <row r="63" spans="1:19" s="64" customFormat="1" ht="29.25" customHeight="1">
      <c r="A63" s="70"/>
      <c r="B63" s="71" t="s">
        <v>106</v>
      </c>
      <c r="C63" s="67" t="s">
        <v>204</v>
      </c>
      <c r="D63" s="68">
        <v>11620.45</v>
      </c>
      <c r="E63" s="69">
        <v>11620.452344000001</v>
      </c>
      <c r="F63" s="63">
        <f>SUM(H63:S63)</f>
        <v>177.95999999999998</v>
      </c>
      <c r="G63" s="63">
        <f>F63*D63</f>
        <v>2067975.282</v>
      </c>
      <c r="H63" s="63">
        <v>18.85</v>
      </c>
      <c r="I63" s="63">
        <v>17</v>
      </c>
      <c r="J63" s="63">
        <v>14.53</v>
      </c>
      <c r="K63" s="63">
        <v>12.67</v>
      </c>
      <c r="L63" s="63">
        <v>9.26</v>
      </c>
      <c r="M63" s="63">
        <v>16.67</v>
      </c>
      <c r="N63" s="63">
        <f aca="true" t="shared" si="7" ref="N63:S63">H63</f>
        <v>18.85</v>
      </c>
      <c r="O63" s="63">
        <f t="shared" si="7"/>
        <v>17</v>
      </c>
      <c r="P63" s="63">
        <f t="shared" si="7"/>
        <v>14.53</v>
      </c>
      <c r="Q63" s="63">
        <f t="shared" si="7"/>
        <v>12.67</v>
      </c>
      <c r="R63" s="63">
        <f t="shared" si="7"/>
        <v>9.26</v>
      </c>
      <c r="S63" s="63">
        <f t="shared" si="7"/>
        <v>16.67</v>
      </c>
    </row>
    <row r="64" spans="1:19" s="64" customFormat="1" ht="29.25" customHeight="1">
      <c r="A64" s="70" t="s">
        <v>107</v>
      </c>
      <c r="B64" s="71" t="s">
        <v>108</v>
      </c>
      <c r="C64" s="67"/>
      <c r="D64" s="68"/>
      <c r="E64" s="69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64" customFormat="1" ht="16.5" customHeight="1">
      <c r="A65" s="70"/>
      <c r="B65" s="72" t="s">
        <v>109</v>
      </c>
      <c r="C65" s="67" t="s">
        <v>110</v>
      </c>
      <c r="D65" s="68">
        <v>3259.46</v>
      </c>
      <c r="E65" s="69">
        <v>3259.46</v>
      </c>
      <c r="F65" s="63">
        <f aca="true" t="shared" si="8" ref="F65:F85">SUM(H65:S65)</f>
        <v>112</v>
      </c>
      <c r="G65" s="63">
        <f aca="true" t="shared" si="9" ref="G65:G75">F65*D65</f>
        <v>365059.52</v>
      </c>
      <c r="H65" s="63">
        <v>12</v>
      </c>
      <c r="I65" s="63">
        <v>11</v>
      </c>
      <c r="J65" s="63">
        <v>9</v>
      </c>
      <c r="K65" s="63">
        <v>8</v>
      </c>
      <c r="L65" s="63">
        <v>9</v>
      </c>
      <c r="M65" s="63">
        <v>9</v>
      </c>
      <c r="N65" s="63">
        <v>10</v>
      </c>
      <c r="O65" s="63">
        <v>10</v>
      </c>
      <c r="P65" s="63">
        <v>9</v>
      </c>
      <c r="Q65" s="63">
        <v>9</v>
      </c>
      <c r="R65" s="63">
        <v>9</v>
      </c>
      <c r="S65" s="63">
        <v>7</v>
      </c>
    </row>
    <row r="66" spans="1:19" s="64" customFormat="1" ht="15.75" customHeight="1">
      <c r="A66" s="70"/>
      <c r="B66" s="72" t="s">
        <v>111</v>
      </c>
      <c r="C66" s="67" t="s">
        <v>110</v>
      </c>
      <c r="D66" s="68">
        <v>4879.52</v>
      </c>
      <c r="E66" s="69">
        <v>4879.52</v>
      </c>
      <c r="F66" s="63">
        <f t="shared" si="8"/>
        <v>113</v>
      </c>
      <c r="G66" s="63">
        <f t="shared" si="9"/>
        <v>551385.76</v>
      </c>
      <c r="H66" s="63">
        <v>12</v>
      </c>
      <c r="I66" s="63">
        <v>11</v>
      </c>
      <c r="J66" s="63">
        <v>9</v>
      </c>
      <c r="K66" s="63">
        <v>9</v>
      </c>
      <c r="L66" s="63">
        <v>9</v>
      </c>
      <c r="M66" s="63">
        <v>9</v>
      </c>
      <c r="N66" s="63">
        <v>11</v>
      </c>
      <c r="O66" s="63">
        <v>10</v>
      </c>
      <c r="P66" s="63">
        <v>9</v>
      </c>
      <c r="Q66" s="63">
        <v>7</v>
      </c>
      <c r="R66" s="63">
        <v>14</v>
      </c>
      <c r="S66" s="63">
        <v>3</v>
      </c>
    </row>
    <row r="67" spans="1:19" s="64" customFormat="1" ht="13.5" customHeight="1">
      <c r="A67" s="70"/>
      <c r="B67" s="72" t="s">
        <v>112</v>
      </c>
      <c r="C67" s="67" t="s">
        <v>110</v>
      </c>
      <c r="D67" s="68">
        <v>4879.52</v>
      </c>
      <c r="E67" s="69">
        <v>4879.52</v>
      </c>
      <c r="F67" s="63">
        <f t="shared" si="8"/>
        <v>137</v>
      </c>
      <c r="G67" s="63">
        <f t="shared" si="9"/>
        <v>668494.2400000001</v>
      </c>
      <c r="H67" s="63"/>
      <c r="I67" s="63"/>
      <c r="J67" s="63"/>
      <c r="K67" s="63">
        <v>24</v>
      </c>
      <c r="L67" s="63">
        <v>28</v>
      </c>
      <c r="M67" s="63">
        <v>22</v>
      </c>
      <c r="N67" s="63">
        <v>21</v>
      </c>
      <c r="O67" s="63">
        <v>22</v>
      </c>
      <c r="P67" s="63">
        <v>20</v>
      </c>
      <c r="Q67" s="63"/>
      <c r="R67" s="63"/>
      <c r="S67" s="63"/>
    </row>
    <row r="68" spans="1:19" s="64" customFormat="1" ht="16.5" customHeight="1">
      <c r="A68" s="70"/>
      <c r="B68" s="73" t="s">
        <v>113</v>
      </c>
      <c r="C68" s="67" t="s">
        <v>34</v>
      </c>
      <c r="D68" s="68">
        <v>810.03</v>
      </c>
      <c r="E68" s="69">
        <v>810.03</v>
      </c>
      <c r="F68" s="63">
        <f t="shared" si="8"/>
        <v>435</v>
      </c>
      <c r="G68" s="63">
        <f t="shared" si="9"/>
        <v>352363.05</v>
      </c>
      <c r="H68" s="63">
        <v>50</v>
      </c>
      <c r="I68" s="63">
        <v>35</v>
      </c>
      <c r="J68" s="63">
        <v>50</v>
      </c>
      <c r="K68" s="63">
        <v>35</v>
      </c>
      <c r="L68" s="63">
        <v>35</v>
      </c>
      <c r="M68" s="63">
        <v>34</v>
      </c>
      <c r="N68" s="63">
        <v>40</v>
      </c>
      <c r="O68" s="63">
        <v>45</v>
      </c>
      <c r="P68" s="63">
        <v>32</v>
      </c>
      <c r="Q68" s="63">
        <v>34</v>
      </c>
      <c r="R68" s="63">
        <v>35</v>
      </c>
      <c r="S68" s="63">
        <v>10</v>
      </c>
    </row>
    <row r="69" spans="1:19" s="64" customFormat="1" ht="16.5" customHeight="1">
      <c r="A69" s="70"/>
      <c r="B69" s="73" t="s">
        <v>114</v>
      </c>
      <c r="C69" s="67" t="s">
        <v>34</v>
      </c>
      <c r="D69" s="68">
        <v>398.06</v>
      </c>
      <c r="E69" s="69">
        <v>398.06</v>
      </c>
      <c r="F69" s="63">
        <f t="shared" si="8"/>
        <v>858</v>
      </c>
      <c r="G69" s="63">
        <f t="shared" si="9"/>
        <v>341535.48</v>
      </c>
      <c r="H69" s="63">
        <v>155</v>
      </c>
      <c r="I69" s="63">
        <v>54</v>
      </c>
      <c r="J69" s="63">
        <v>46</v>
      </c>
      <c r="K69" s="63">
        <v>60</v>
      </c>
      <c r="L69" s="63">
        <v>60</v>
      </c>
      <c r="M69" s="63">
        <v>57</v>
      </c>
      <c r="N69" s="63">
        <v>73</v>
      </c>
      <c r="O69" s="63">
        <v>78</v>
      </c>
      <c r="P69" s="63">
        <v>54</v>
      </c>
      <c r="Q69" s="63">
        <v>56</v>
      </c>
      <c r="R69" s="63">
        <v>63</v>
      </c>
      <c r="S69" s="63">
        <v>102</v>
      </c>
    </row>
    <row r="70" spans="1:19" s="64" customFormat="1" ht="14.25" customHeight="1">
      <c r="A70" s="70"/>
      <c r="B70" s="73" t="s">
        <v>115</v>
      </c>
      <c r="C70" s="67" t="s">
        <v>34</v>
      </c>
      <c r="D70" s="68">
        <v>60.7209364</v>
      </c>
      <c r="E70" s="69">
        <v>60.7209364</v>
      </c>
      <c r="F70" s="63">
        <f t="shared" si="8"/>
        <v>10320</v>
      </c>
      <c r="G70" s="63">
        <f t="shared" si="9"/>
        <v>626640.063648</v>
      </c>
      <c r="H70" s="63">
        <v>553</v>
      </c>
      <c r="I70" s="63">
        <v>367</v>
      </c>
      <c r="J70" s="63">
        <v>522</v>
      </c>
      <c r="K70" s="63">
        <v>1047</v>
      </c>
      <c r="L70" s="63">
        <v>1578</v>
      </c>
      <c r="M70" s="63">
        <v>1411</v>
      </c>
      <c r="N70" s="63">
        <v>1547</v>
      </c>
      <c r="O70" s="63">
        <v>1452</v>
      </c>
      <c r="P70" s="63">
        <v>1017</v>
      </c>
      <c r="Q70" s="63">
        <v>341</v>
      </c>
      <c r="R70" s="63">
        <v>383</v>
      </c>
      <c r="S70" s="63">
        <v>102</v>
      </c>
    </row>
    <row r="71" spans="1:19" s="64" customFormat="1" ht="26.25" customHeight="1">
      <c r="A71" s="70"/>
      <c r="B71" s="72" t="s">
        <v>116</v>
      </c>
      <c r="C71" s="67" t="s">
        <v>34</v>
      </c>
      <c r="D71" s="68">
        <v>91.29</v>
      </c>
      <c r="E71" s="69">
        <v>91.29</v>
      </c>
      <c r="F71" s="63">
        <f t="shared" si="8"/>
        <v>5350</v>
      </c>
      <c r="G71" s="63">
        <f t="shared" si="9"/>
        <v>488401.50000000006</v>
      </c>
      <c r="H71" s="63"/>
      <c r="I71" s="63"/>
      <c r="J71" s="63"/>
      <c r="K71" s="63">
        <v>650</v>
      </c>
      <c r="L71" s="63">
        <v>1200</v>
      </c>
      <c r="M71" s="63">
        <v>1000</v>
      </c>
      <c r="N71" s="63">
        <v>1000</v>
      </c>
      <c r="O71" s="63">
        <v>900</v>
      </c>
      <c r="P71" s="63">
        <v>600</v>
      </c>
      <c r="Q71" s="63"/>
      <c r="R71" s="63"/>
      <c r="S71" s="63"/>
    </row>
    <row r="72" spans="1:19" s="64" customFormat="1" ht="14.25" customHeight="1">
      <c r="A72" s="70"/>
      <c r="B72" s="73" t="s">
        <v>117</v>
      </c>
      <c r="C72" s="67" t="s">
        <v>34</v>
      </c>
      <c r="D72" s="68">
        <v>324.92</v>
      </c>
      <c r="E72" s="69">
        <v>324.92</v>
      </c>
      <c r="F72" s="63">
        <f t="shared" si="8"/>
        <v>2060</v>
      </c>
      <c r="G72" s="63">
        <f t="shared" si="9"/>
        <v>669335.2000000001</v>
      </c>
      <c r="H72" s="63">
        <v>130</v>
      </c>
      <c r="I72" s="63">
        <v>310</v>
      </c>
      <c r="J72" s="63">
        <v>142</v>
      </c>
      <c r="K72" s="63">
        <v>128</v>
      </c>
      <c r="L72" s="63">
        <v>122</v>
      </c>
      <c r="M72" s="63">
        <v>154</v>
      </c>
      <c r="N72" s="63">
        <v>240</v>
      </c>
      <c r="O72" s="63">
        <v>240</v>
      </c>
      <c r="P72" s="63">
        <v>154</v>
      </c>
      <c r="Q72" s="63">
        <v>120</v>
      </c>
      <c r="R72" s="63">
        <v>120</v>
      </c>
      <c r="S72" s="63">
        <v>200</v>
      </c>
    </row>
    <row r="73" spans="1:19" s="64" customFormat="1" ht="30" customHeight="1">
      <c r="A73" s="70"/>
      <c r="B73" s="73" t="s">
        <v>118</v>
      </c>
      <c r="C73" s="67" t="s">
        <v>34</v>
      </c>
      <c r="D73" s="68">
        <v>712.04</v>
      </c>
      <c r="E73" s="69">
        <v>712.04</v>
      </c>
      <c r="F73" s="63">
        <f t="shared" si="8"/>
        <v>37</v>
      </c>
      <c r="G73" s="63">
        <f t="shared" si="9"/>
        <v>26345.48</v>
      </c>
      <c r="H73" s="63">
        <v>2</v>
      </c>
      <c r="I73" s="63">
        <v>3</v>
      </c>
      <c r="J73" s="63">
        <v>3</v>
      </c>
      <c r="K73" s="63">
        <v>2</v>
      </c>
      <c r="L73" s="63">
        <v>5</v>
      </c>
      <c r="M73" s="63">
        <v>3</v>
      </c>
      <c r="N73" s="63">
        <v>4</v>
      </c>
      <c r="O73" s="63">
        <v>3</v>
      </c>
      <c r="P73" s="63">
        <v>2</v>
      </c>
      <c r="Q73" s="63">
        <v>2</v>
      </c>
      <c r="R73" s="63">
        <v>3</v>
      </c>
      <c r="S73" s="63">
        <v>5</v>
      </c>
    </row>
    <row r="74" spans="1:19" s="64" customFormat="1" ht="29.25" customHeight="1">
      <c r="A74" s="70"/>
      <c r="B74" s="73" t="s">
        <v>119</v>
      </c>
      <c r="C74" s="67" t="s">
        <v>34</v>
      </c>
      <c r="D74" s="68">
        <v>732.79</v>
      </c>
      <c r="E74" s="69">
        <v>732.79</v>
      </c>
      <c r="F74" s="63">
        <f t="shared" si="8"/>
        <v>460</v>
      </c>
      <c r="G74" s="63">
        <f t="shared" si="9"/>
        <v>337083.39999999997</v>
      </c>
      <c r="H74" s="63">
        <v>20</v>
      </c>
      <c r="I74" s="63">
        <v>104</v>
      </c>
      <c r="J74" s="63">
        <v>46</v>
      </c>
      <c r="K74" s="63">
        <v>32</v>
      </c>
      <c r="L74" s="63">
        <v>31</v>
      </c>
      <c r="M74" s="63">
        <v>29</v>
      </c>
      <c r="N74" s="63">
        <v>39</v>
      </c>
      <c r="O74" s="63">
        <v>41</v>
      </c>
      <c r="P74" s="63">
        <v>27</v>
      </c>
      <c r="Q74" s="63">
        <v>29</v>
      </c>
      <c r="R74" s="63">
        <v>32</v>
      </c>
      <c r="S74" s="63">
        <v>30</v>
      </c>
    </row>
    <row r="75" spans="1:19" s="64" customFormat="1" ht="23.25" customHeight="1">
      <c r="A75" s="70"/>
      <c r="B75" s="73" t="s">
        <v>120</v>
      </c>
      <c r="C75" s="67" t="s">
        <v>34</v>
      </c>
      <c r="D75" s="68">
        <v>831.82</v>
      </c>
      <c r="E75" s="69">
        <v>831.82</v>
      </c>
      <c r="F75" s="63">
        <f t="shared" si="8"/>
        <v>49</v>
      </c>
      <c r="G75" s="63">
        <f t="shared" si="9"/>
        <v>40759.18</v>
      </c>
      <c r="H75" s="63">
        <v>2</v>
      </c>
      <c r="I75" s="63">
        <v>3</v>
      </c>
      <c r="J75" s="63">
        <v>5</v>
      </c>
      <c r="K75" s="63">
        <v>5</v>
      </c>
      <c r="L75" s="63">
        <v>5</v>
      </c>
      <c r="M75" s="63">
        <v>5</v>
      </c>
      <c r="N75" s="63">
        <v>5</v>
      </c>
      <c r="O75" s="63">
        <v>5</v>
      </c>
      <c r="P75" s="63">
        <v>5</v>
      </c>
      <c r="Q75" s="63">
        <v>5</v>
      </c>
      <c r="R75" s="63">
        <v>2</v>
      </c>
      <c r="S75" s="63">
        <v>2</v>
      </c>
    </row>
    <row r="76" spans="1:19" s="64" customFormat="1" ht="23.25" customHeight="1">
      <c r="A76" s="70"/>
      <c r="B76" s="73" t="s">
        <v>121</v>
      </c>
      <c r="C76" s="67" t="s">
        <v>34</v>
      </c>
      <c r="D76" s="68">
        <v>935.87</v>
      </c>
      <c r="E76" s="69">
        <v>935.87</v>
      </c>
      <c r="F76" s="63">
        <f t="shared" si="8"/>
        <v>23</v>
      </c>
      <c r="G76" s="63">
        <f aca="true" t="shared" si="10" ref="G76:G83">F76*D76</f>
        <v>21525.01</v>
      </c>
      <c r="H76" s="63">
        <v>1</v>
      </c>
      <c r="I76" s="63">
        <v>2</v>
      </c>
      <c r="J76" s="63">
        <v>2</v>
      </c>
      <c r="K76" s="63">
        <v>2</v>
      </c>
      <c r="L76" s="63">
        <v>2</v>
      </c>
      <c r="M76" s="63">
        <v>2</v>
      </c>
      <c r="N76" s="63">
        <v>2</v>
      </c>
      <c r="O76" s="63">
        <v>2</v>
      </c>
      <c r="P76" s="63">
        <v>2</v>
      </c>
      <c r="Q76" s="63">
        <v>2</v>
      </c>
      <c r="R76" s="63">
        <v>2</v>
      </c>
      <c r="S76" s="63">
        <v>2</v>
      </c>
    </row>
    <row r="77" spans="1:19" s="64" customFormat="1" ht="23.25" customHeight="1">
      <c r="A77" s="70"/>
      <c r="B77" s="73" t="s">
        <v>122</v>
      </c>
      <c r="C77" s="67" t="s">
        <v>34</v>
      </c>
      <c r="D77" s="68">
        <v>368.32</v>
      </c>
      <c r="E77" s="69">
        <v>368.32</v>
      </c>
      <c r="F77" s="63">
        <f t="shared" si="8"/>
        <v>386</v>
      </c>
      <c r="G77" s="63">
        <f t="shared" si="10"/>
        <v>142171.52</v>
      </c>
      <c r="H77" s="63">
        <v>10</v>
      </c>
      <c r="I77" s="63">
        <v>52</v>
      </c>
      <c r="J77" s="63">
        <v>23</v>
      </c>
      <c r="K77" s="63">
        <v>30</v>
      </c>
      <c r="L77" s="63">
        <v>30</v>
      </c>
      <c r="M77" s="63">
        <v>27</v>
      </c>
      <c r="N77" s="63">
        <v>38</v>
      </c>
      <c r="O77" s="63">
        <v>38</v>
      </c>
      <c r="P77" s="63">
        <v>27</v>
      </c>
      <c r="Q77" s="63">
        <v>28</v>
      </c>
      <c r="R77" s="63">
        <v>32</v>
      </c>
      <c r="S77" s="63">
        <v>51</v>
      </c>
    </row>
    <row r="78" spans="1:19" s="64" customFormat="1" ht="14.25" customHeight="1">
      <c r="A78" s="70"/>
      <c r="B78" s="73" t="s">
        <v>123</v>
      </c>
      <c r="C78" s="67" t="s">
        <v>34</v>
      </c>
      <c r="D78" s="68">
        <v>382.73</v>
      </c>
      <c r="E78" s="69">
        <v>382.73</v>
      </c>
      <c r="F78" s="63">
        <f t="shared" si="8"/>
        <v>58</v>
      </c>
      <c r="G78" s="63">
        <f t="shared" si="10"/>
        <v>22198.34</v>
      </c>
      <c r="H78" s="63">
        <v>3</v>
      </c>
      <c r="I78" s="63">
        <v>5</v>
      </c>
      <c r="J78" s="63">
        <v>5</v>
      </c>
      <c r="K78" s="63">
        <v>5</v>
      </c>
      <c r="L78" s="63">
        <v>5</v>
      </c>
      <c r="M78" s="63">
        <v>5</v>
      </c>
      <c r="N78" s="63">
        <v>5</v>
      </c>
      <c r="O78" s="63">
        <v>5</v>
      </c>
      <c r="P78" s="63">
        <v>5</v>
      </c>
      <c r="Q78" s="63">
        <v>5</v>
      </c>
      <c r="R78" s="63">
        <v>5</v>
      </c>
      <c r="S78" s="63">
        <v>5</v>
      </c>
    </row>
    <row r="79" spans="1:19" s="64" customFormat="1" ht="27.75" customHeight="1">
      <c r="A79" s="70"/>
      <c r="B79" s="73" t="s">
        <v>124</v>
      </c>
      <c r="C79" s="67" t="s">
        <v>34</v>
      </c>
      <c r="D79" s="68">
        <v>477.03</v>
      </c>
      <c r="E79" s="69">
        <v>477.03</v>
      </c>
      <c r="F79" s="63">
        <f t="shared" si="8"/>
        <v>58</v>
      </c>
      <c r="G79" s="63">
        <f t="shared" si="10"/>
        <v>27667.739999999998</v>
      </c>
      <c r="H79" s="63">
        <v>3</v>
      </c>
      <c r="I79" s="63">
        <v>5</v>
      </c>
      <c r="J79" s="63">
        <v>5</v>
      </c>
      <c r="K79" s="63">
        <v>5</v>
      </c>
      <c r="L79" s="63">
        <v>5</v>
      </c>
      <c r="M79" s="63">
        <v>5</v>
      </c>
      <c r="N79" s="63">
        <v>5</v>
      </c>
      <c r="O79" s="63">
        <v>5</v>
      </c>
      <c r="P79" s="63">
        <v>5</v>
      </c>
      <c r="Q79" s="63">
        <v>5</v>
      </c>
      <c r="R79" s="63">
        <v>5</v>
      </c>
      <c r="S79" s="63">
        <v>5</v>
      </c>
    </row>
    <row r="80" spans="1:19" s="64" customFormat="1" ht="14.25" customHeight="1">
      <c r="A80" s="70"/>
      <c r="B80" s="73" t="s">
        <v>125</v>
      </c>
      <c r="C80" s="67" t="s">
        <v>42</v>
      </c>
      <c r="D80" s="68">
        <v>681.49</v>
      </c>
      <c r="E80" s="69">
        <v>681.49</v>
      </c>
      <c r="F80" s="63">
        <f>SUM(H80:S80)</f>
        <v>920</v>
      </c>
      <c r="G80" s="63">
        <f t="shared" si="10"/>
        <v>626970.8</v>
      </c>
      <c r="H80" s="63">
        <v>20</v>
      </c>
      <c r="I80" s="63">
        <v>50</v>
      </c>
      <c r="J80" s="63">
        <v>100</v>
      </c>
      <c r="K80" s="63">
        <v>100</v>
      </c>
      <c r="L80" s="63">
        <v>100</v>
      </c>
      <c r="M80" s="63">
        <v>100</v>
      </c>
      <c r="N80" s="63">
        <v>100</v>
      </c>
      <c r="O80" s="63">
        <v>100</v>
      </c>
      <c r="P80" s="63">
        <v>100</v>
      </c>
      <c r="Q80" s="63">
        <v>50</v>
      </c>
      <c r="R80" s="63">
        <v>50</v>
      </c>
      <c r="S80" s="63">
        <v>50</v>
      </c>
    </row>
    <row r="81" spans="1:19" s="64" customFormat="1" ht="14.25" customHeight="1">
      <c r="A81" s="70"/>
      <c r="B81" s="73" t="s">
        <v>126</v>
      </c>
      <c r="C81" s="67" t="s">
        <v>127</v>
      </c>
      <c r="D81" s="68">
        <v>296.62</v>
      </c>
      <c r="E81" s="69">
        <v>296.62</v>
      </c>
      <c r="F81" s="63">
        <f t="shared" si="8"/>
        <v>4950</v>
      </c>
      <c r="G81" s="63">
        <f t="shared" si="10"/>
        <v>1468269</v>
      </c>
      <c r="H81" s="63">
        <v>250</v>
      </c>
      <c r="I81" s="63">
        <v>150</v>
      </c>
      <c r="J81" s="63">
        <v>250</v>
      </c>
      <c r="K81" s="63">
        <v>500</v>
      </c>
      <c r="L81" s="63">
        <v>750</v>
      </c>
      <c r="M81" s="63">
        <v>700</v>
      </c>
      <c r="N81" s="63">
        <v>750</v>
      </c>
      <c r="O81" s="63">
        <v>700</v>
      </c>
      <c r="P81" s="63">
        <v>500</v>
      </c>
      <c r="Q81" s="63">
        <v>170</v>
      </c>
      <c r="R81" s="63">
        <v>180</v>
      </c>
      <c r="S81" s="63">
        <v>50</v>
      </c>
    </row>
    <row r="82" spans="1:19" s="64" customFormat="1" ht="14.25" customHeight="1">
      <c r="A82" s="70"/>
      <c r="B82" s="73" t="s">
        <v>128</v>
      </c>
      <c r="C82" s="67" t="s">
        <v>42</v>
      </c>
      <c r="D82" s="68">
        <v>83.45</v>
      </c>
      <c r="E82" s="69">
        <v>83.45</v>
      </c>
      <c r="F82" s="63">
        <f t="shared" si="8"/>
        <v>8500</v>
      </c>
      <c r="G82" s="63">
        <f t="shared" si="10"/>
        <v>709325</v>
      </c>
      <c r="H82" s="63">
        <v>250</v>
      </c>
      <c r="I82" s="63">
        <v>750</v>
      </c>
      <c r="J82" s="63">
        <v>750</v>
      </c>
      <c r="K82" s="63">
        <v>750</v>
      </c>
      <c r="L82" s="63">
        <v>750</v>
      </c>
      <c r="M82" s="63">
        <v>750</v>
      </c>
      <c r="N82" s="63">
        <v>750</v>
      </c>
      <c r="O82" s="63">
        <v>750</v>
      </c>
      <c r="P82" s="63">
        <v>750</v>
      </c>
      <c r="Q82" s="63">
        <v>750</v>
      </c>
      <c r="R82" s="63">
        <v>750</v>
      </c>
      <c r="S82" s="63">
        <v>750</v>
      </c>
    </row>
    <row r="83" spans="1:19" s="64" customFormat="1" ht="14.25" customHeight="1">
      <c r="A83" s="70"/>
      <c r="B83" s="72" t="s">
        <v>129</v>
      </c>
      <c r="C83" s="67" t="s">
        <v>42</v>
      </c>
      <c r="D83" s="68">
        <v>202</v>
      </c>
      <c r="E83" s="69">
        <v>202</v>
      </c>
      <c r="F83" s="63">
        <f t="shared" si="8"/>
        <v>6063</v>
      </c>
      <c r="G83" s="63">
        <f t="shared" si="10"/>
        <v>1224726</v>
      </c>
      <c r="H83" s="63">
        <v>663</v>
      </c>
      <c r="I83" s="63">
        <v>403</v>
      </c>
      <c r="J83" s="63">
        <v>754</v>
      </c>
      <c r="K83" s="63">
        <v>390</v>
      </c>
      <c r="L83" s="63">
        <v>481</v>
      </c>
      <c r="M83" s="63">
        <v>494</v>
      </c>
      <c r="N83" s="63">
        <v>598</v>
      </c>
      <c r="O83" s="63">
        <v>585</v>
      </c>
      <c r="P83" s="63">
        <v>455</v>
      </c>
      <c r="Q83" s="63">
        <v>507</v>
      </c>
      <c r="R83" s="63">
        <v>507</v>
      </c>
      <c r="S83" s="63">
        <v>226</v>
      </c>
    </row>
    <row r="84" spans="1:19" s="64" customFormat="1" ht="23.25" customHeight="1">
      <c r="A84" s="70"/>
      <c r="B84" s="72" t="s">
        <v>130</v>
      </c>
      <c r="C84" s="67" t="s">
        <v>131</v>
      </c>
      <c r="D84" s="68">
        <v>216.65</v>
      </c>
      <c r="E84" s="69">
        <v>216.65</v>
      </c>
      <c r="F84" s="63">
        <f t="shared" si="8"/>
        <v>1650</v>
      </c>
      <c r="G84" s="63">
        <f aca="true" t="shared" si="11" ref="G84:G89">F84*D84</f>
        <v>357472.5</v>
      </c>
      <c r="H84" s="63"/>
      <c r="I84" s="63">
        <v>150</v>
      </c>
      <c r="J84" s="63">
        <v>150</v>
      </c>
      <c r="K84" s="63">
        <v>150</v>
      </c>
      <c r="L84" s="63">
        <v>150</v>
      </c>
      <c r="M84" s="63">
        <v>150</v>
      </c>
      <c r="N84" s="63">
        <v>150</v>
      </c>
      <c r="O84" s="63">
        <v>150</v>
      </c>
      <c r="P84" s="63">
        <v>150</v>
      </c>
      <c r="Q84" s="63">
        <v>150</v>
      </c>
      <c r="R84" s="63">
        <v>150</v>
      </c>
      <c r="S84" s="63">
        <v>150</v>
      </c>
    </row>
    <row r="85" spans="1:19" s="64" customFormat="1" ht="21.75" customHeight="1">
      <c r="A85" s="70"/>
      <c r="B85" s="72" t="s">
        <v>132</v>
      </c>
      <c r="C85" s="67" t="s">
        <v>133</v>
      </c>
      <c r="D85" s="68">
        <v>144.018526</v>
      </c>
      <c r="E85" s="69">
        <v>144.018526</v>
      </c>
      <c r="F85" s="63">
        <f t="shared" si="8"/>
        <v>240</v>
      </c>
      <c r="G85" s="63">
        <f t="shared" si="11"/>
        <v>34564.446240000005</v>
      </c>
      <c r="H85" s="63"/>
      <c r="I85" s="63"/>
      <c r="J85" s="63"/>
      <c r="K85" s="63">
        <v>120</v>
      </c>
      <c r="L85" s="63"/>
      <c r="M85" s="63"/>
      <c r="N85" s="63"/>
      <c r="O85" s="63"/>
      <c r="P85" s="63"/>
      <c r="Q85" s="63">
        <v>120</v>
      </c>
      <c r="R85" s="63"/>
      <c r="S85" s="63"/>
    </row>
    <row r="86" spans="1:19" s="80" customFormat="1" ht="14.25" customHeight="1">
      <c r="A86" s="74" t="s">
        <v>134</v>
      </c>
      <c r="B86" s="75" t="s">
        <v>135</v>
      </c>
      <c r="C86" s="76"/>
      <c r="D86" s="77"/>
      <c r="E86" s="78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1:19" s="80" customFormat="1" ht="14.25" customHeight="1">
      <c r="A87" s="74"/>
      <c r="B87" s="81" t="s">
        <v>136</v>
      </c>
      <c r="C87" s="82" t="s">
        <v>8</v>
      </c>
      <c r="D87" s="77">
        <v>700</v>
      </c>
      <c r="E87" s="78">
        <v>700</v>
      </c>
      <c r="F87" s="79">
        <f>SUM(H87:S87)</f>
        <v>1092</v>
      </c>
      <c r="G87" s="79">
        <f t="shared" si="11"/>
        <v>764400</v>
      </c>
      <c r="H87" s="79">
        <v>11</v>
      </c>
      <c r="I87" s="79">
        <v>11</v>
      </c>
      <c r="J87" s="79">
        <v>107</v>
      </c>
      <c r="K87" s="79">
        <v>107</v>
      </c>
      <c r="L87" s="79">
        <v>107</v>
      </c>
      <c r="M87" s="79">
        <v>107</v>
      </c>
      <c r="N87" s="79">
        <v>107</v>
      </c>
      <c r="O87" s="79">
        <v>107</v>
      </c>
      <c r="P87" s="79">
        <v>107</v>
      </c>
      <c r="Q87" s="79">
        <v>107</v>
      </c>
      <c r="R87" s="79">
        <v>107</v>
      </c>
      <c r="S87" s="79">
        <v>107</v>
      </c>
    </row>
    <row r="88" spans="1:19" s="80" customFormat="1" ht="14.25" customHeight="1">
      <c r="A88" s="74"/>
      <c r="B88" s="81" t="s">
        <v>137</v>
      </c>
      <c r="C88" s="82" t="s">
        <v>8</v>
      </c>
      <c r="D88" s="77">
        <v>100</v>
      </c>
      <c r="E88" s="78">
        <v>100</v>
      </c>
      <c r="F88" s="79">
        <f>SUM(H88:S88)</f>
        <v>2268</v>
      </c>
      <c r="G88" s="79">
        <f t="shared" si="11"/>
        <v>226800</v>
      </c>
      <c r="H88" s="79">
        <v>119</v>
      </c>
      <c r="I88" s="79">
        <v>119</v>
      </c>
      <c r="J88" s="79">
        <v>119</v>
      </c>
      <c r="K88" s="79">
        <v>239</v>
      </c>
      <c r="L88" s="79">
        <v>239</v>
      </c>
      <c r="M88" s="79">
        <v>239</v>
      </c>
      <c r="N88" s="79">
        <v>239</v>
      </c>
      <c r="O88" s="79">
        <v>239</v>
      </c>
      <c r="P88" s="79">
        <v>239</v>
      </c>
      <c r="Q88" s="79">
        <v>239</v>
      </c>
      <c r="R88" s="79">
        <v>119</v>
      </c>
      <c r="S88" s="79">
        <v>119</v>
      </c>
    </row>
    <row r="89" spans="1:19" s="80" customFormat="1" ht="27" customHeight="1">
      <c r="A89" s="74"/>
      <c r="B89" s="81" t="s">
        <v>138</v>
      </c>
      <c r="C89" s="82" t="s">
        <v>8</v>
      </c>
      <c r="D89" s="77">
        <v>100</v>
      </c>
      <c r="E89" s="78">
        <v>100</v>
      </c>
      <c r="F89" s="79">
        <f>SUM(H89:S89)</f>
        <v>1824</v>
      </c>
      <c r="G89" s="79">
        <f t="shared" si="11"/>
        <v>182400</v>
      </c>
      <c r="H89" s="79">
        <v>152</v>
      </c>
      <c r="I89" s="79">
        <v>152</v>
      </c>
      <c r="J89" s="79">
        <v>152</v>
      </c>
      <c r="K89" s="79">
        <v>152</v>
      </c>
      <c r="L89" s="79">
        <v>152</v>
      </c>
      <c r="M89" s="79">
        <v>152</v>
      </c>
      <c r="N89" s="79">
        <v>152</v>
      </c>
      <c r="O89" s="79">
        <v>152</v>
      </c>
      <c r="P89" s="79">
        <v>152</v>
      </c>
      <c r="Q89" s="79">
        <v>152</v>
      </c>
      <c r="R89" s="79">
        <v>152</v>
      </c>
      <c r="S89" s="79">
        <v>152</v>
      </c>
    </row>
    <row r="90" spans="1:19" s="64" customFormat="1" ht="38.25" customHeight="1">
      <c r="A90" s="65" t="s">
        <v>139</v>
      </c>
      <c r="B90" s="66" t="s">
        <v>140</v>
      </c>
      <c r="C90" s="67"/>
      <c r="D90" s="68"/>
      <c r="E90" s="69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64" customFormat="1" ht="14.25" customHeight="1">
      <c r="A91" s="70"/>
      <c r="B91" s="72" t="s">
        <v>141</v>
      </c>
      <c r="C91" s="67" t="s">
        <v>42</v>
      </c>
      <c r="D91" s="68">
        <v>1.1551532</v>
      </c>
      <c r="E91" s="69">
        <v>1.1551532</v>
      </c>
      <c r="F91" s="63">
        <f>SUM(H91:S91)</f>
        <v>140198</v>
      </c>
      <c r="G91" s="63">
        <f>F91*D91</f>
        <v>161950.1683336</v>
      </c>
      <c r="H91" s="63"/>
      <c r="I91" s="63"/>
      <c r="J91" s="63"/>
      <c r="K91" s="63">
        <v>19488</v>
      </c>
      <c r="L91" s="63">
        <v>30645</v>
      </c>
      <c r="M91" s="63">
        <v>23496</v>
      </c>
      <c r="N91" s="63">
        <v>26328</v>
      </c>
      <c r="O91" s="63">
        <v>22741</v>
      </c>
      <c r="P91" s="63">
        <v>17500</v>
      </c>
      <c r="Q91" s="63"/>
      <c r="R91" s="63"/>
      <c r="S91" s="63"/>
    </row>
    <row r="92" spans="1:19" s="64" customFormat="1" ht="14.25" customHeight="1">
      <c r="A92" s="70"/>
      <c r="B92" s="72" t="s">
        <v>142</v>
      </c>
      <c r="C92" s="67" t="s">
        <v>21</v>
      </c>
      <c r="D92" s="68">
        <v>0.55</v>
      </c>
      <c r="E92" s="69">
        <v>0.55</v>
      </c>
      <c r="F92" s="63">
        <f>SUM(H92:S92)</f>
        <v>1728721</v>
      </c>
      <c r="G92" s="63">
        <f>F92*D92</f>
        <v>950796.55</v>
      </c>
      <c r="H92" s="63"/>
      <c r="I92" s="63"/>
      <c r="J92" s="63"/>
      <c r="K92" s="63">
        <v>284282</v>
      </c>
      <c r="L92" s="63">
        <v>357271</v>
      </c>
      <c r="M92" s="63">
        <v>277326</v>
      </c>
      <c r="N92" s="63">
        <v>305064</v>
      </c>
      <c r="O92" s="63">
        <v>268148</v>
      </c>
      <c r="P92" s="63">
        <v>236630</v>
      </c>
      <c r="Q92" s="63"/>
      <c r="R92" s="63"/>
      <c r="S92" s="63"/>
    </row>
    <row r="93" spans="1:19" s="64" customFormat="1" ht="14.25" customHeight="1">
      <c r="A93" s="70"/>
      <c r="B93" s="72" t="s">
        <v>143</v>
      </c>
      <c r="C93" s="67" t="s">
        <v>144</v>
      </c>
      <c r="D93" s="68">
        <v>496.61618880000003</v>
      </c>
      <c r="E93" s="69">
        <v>496.61618880000003</v>
      </c>
      <c r="F93" s="63">
        <f>SUM(H93:S93)</f>
        <v>721</v>
      </c>
      <c r="G93" s="63">
        <f>F93*D93</f>
        <v>358060.2721248</v>
      </c>
      <c r="H93" s="63">
        <v>103</v>
      </c>
      <c r="I93" s="63">
        <v>103</v>
      </c>
      <c r="J93" s="63">
        <v>103</v>
      </c>
      <c r="K93" s="63">
        <v>103</v>
      </c>
      <c r="L93" s="63"/>
      <c r="M93" s="63"/>
      <c r="N93" s="63"/>
      <c r="O93" s="63"/>
      <c r="P93" s="63"/>
      <c r="Q93" s="63">
        <v>103</v>
      </c>
      <c r="R93" s="63">
        <v>103</v>
      </c>
      <c r="S93" s="63">
        <v>103</v>
      </c>
    </row>
    <row r="94" spans="1:19" s="64" customFormat="1" ht="23.25" customHeight="1">
      <c r="A94" s="70"/>
      <c r="B94" s="72" t="s">
        <v>145</v>
      </c>
      <c r="C94" s="67" t="s">
        <v>110</v>
      </c>
      <c r="D94" s="68">
        <v>1217.92</v>
      </c>
      <c r="E94" s="69">
        <v>1217.92</v>
      </c>
      <c r="F94" s="63">
        <f>SUM(H94:S94)</f>
        <v>136</v>
      </c>
      <c r="G94" s="63">
        <f>F94*D94</f>
        <v>165637.12</v>
      </c>
      <c r="H94" s="63"/>
      <c r="I94" s="63"/>
      <c r="J94" s="63"/>
      <c r="K94" s="63"/>
      <c r="L94" s="63"/>
      <c r="M94" s="63"/>
      <c r="N94" s="63"/>
      <c r="O94" s="63"/>
      <c r="P94" s="63"/>
      <c r="Q94" s="63">
        <v>136</v>
      </c>
      <c r="R94" s="63"/>
      <c r="S94" s="63"/>
    </row>
    <row r="95" spans="1:19" s="64" customFormat="1" ht="33.75" customHeight="1">
      <c r="A95" s="70"/>
      <c r="B95" s="72" t="s">
        <v>146</v>
      </c>
      <c r="C95" s="67" t="s">
        <v>110</v>
      </c>
      <c r="D95" s="68">
        <v>351.6</v>
      </c>
      <c r="E95" s="69">
        <v>351.6</v>
      </c>
      <c r="F95" s="63">
        <f>SUM(H95:S95)</f>
        <v>136</v>
      </c>
      <c r="G95" s="63">
        <f>F95*D95</f>
        <v>47817.600000000006</v>
      </c>
      <c r="H95" s="63"/>
      <c r="I95" s="63"/>
      <c r="J95" s="63"/>
      <c r="K95" s="63">
        <v>136</v>
      </c>
      <c r="L95" s="63"/>
      <c r="M95" s="63"/>
      <c r="N95" s="63"/>
      <c r="O95" s="63"/>
      <c r="P95" s="63"/>
      <c r="Q95" s="63"/>
      <c r="R95" s="63"/>
      <c r="S95" s="63"/>
    </row>
    <row r="96" spans="1:19" s="89" customFormat="1" ht="38.25" customHeight="1">
      <c r="A96" s="83" t="s">
        <v>147</v>
      </c>
      <c r="B96" s="84" t="s">
        <v>148</v>
      </c>
      <c r="C96" s="85"/>
      <c r="D96" s="86"/>
      <c r="E96" s="87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1:19" s="89" customFormat="1" ht="28.5" customHeight="1">
      <c r="A97" s="90" t="s">
        <v>149</v>
      </c>
      <c r="B97" s="91" t="s">
        <v>150</v>
      </c>
      <c r="C97" s="85" t="s">
        <v>205</v>
      </c>
      <c r="D97" s="86">
        <v>1743.06</v>
      </c>
      <c r="E97" s="87">
        <v>1743.0633515999998</v>
      </c>
      <c r="F97" s="88">
        <f>SUM(H97:S97)</f>
        <v>52.040000000000006</v>
      </c>
      <c r="G97" s="88">
        <f aca="true" t="shared" si="12" ref="G97:G103">F97*D97</f>
        <v>90708.84240000001</v>
      </c>
      <c r="H97" s="88">
        <v>5.99</v>
      </c>
      <c r="I97" s="88">
        <v>4.8</v>
      </c>
      <c r="J97" s="88">
        <v>4.21</v>
      </c>
      <c r="K97" s="88">
        <v>4.17</v>
      </c>
      <c r="L97" s="88">
        <v>3</v>
      </c>
      <c r="M97" s="88">
        <v>3.85</v>
      </c>
      <c r="N97" s="88">
        <f aca="true" t="shared" si="13" ref="N97:S97">H97</f>
        <v>5.99</v>
      </c>
      <c r="O97" s="88">
        <f t="shared" si="13"/>
        <v>4.8</v>
      </c>
      <c r="P97" s="88">
        <f t="shared" si="13"/>
        <v>4.21</v>
      </c>
      <c r="Q97" s="88">
        <f t="shared" si="13"/>
        <v>4.17</v>
      </c>
      <c r="R97" s="88">
        <f t="shared" si="13"/>
        <v>3</v>
      </c>
      <c r="S97" s="88">
        <f t="shared" si="13"/>
        <v>3.85</v>
      </c>
    </row>
    <row r="98" spans="1:19" s="89" customFormat="1" ht="33.75" customHeight="1">
      <c r="A98" s="90" t="s">
        <v>151</v>
      </c>
      <c r="B98" s="91" t="s">
        <v>152</v>
      </c>
      <c r="C98" s="85" t="s">
        <v>153</v>
      </c>
      <c r="D98" s="86">
        <v>77.48220919999999</v>
      </c>
      <c r="E98" s="87">
        <v>77.48220919999999</v>
      </c>
      <c r="F98" s="88">
        <f>SUM(H98:S98)</f>
        <v>2036.9599999999998</v>
      </c>
      <c r="G98" s="88">
        <f t="shared" si="12"/>
        <v>157828.16085203196</v>
      </c>
      <c r="H98" s="88">
        <f>H62</f>
        <v>230.64</v>
      </c>
      <c r="I98" s="88">
        <f aca="true" t="shared" si="14" ref="I98:S98">I62</f>
        <v>193.44</v>
      </c>
      <c r="J98" s="88">
        <f t="shared" si="14"/>
        <v>145.83</v>
      </c>
      <c r="K98" s="88">
        <f t="shared" si="14"/>
        <v>156.97</v>
      </c>
      <c r="L98" s="88">
        <f t="shared" si="14"/>
        <v>110.81</v>
      </c>
      <c r="M98" s="88">
        <f t="shared" si="14"/>
        <v>180.79</v>
      </c>
      <c r="N98" s="88">
        <f t="shared" si="14"/>
        <v>230.64</v>
      </c>
      <c r="O98" s="88">
        <f t="shared" si="14"/>
        <v>193.44</v>
      </c>
      <c r="P98" s="88">
        <f t="shared" si="14"/>
        <v>145.83</v>
      </c>
      <c r="Q98" s="88">
        <f t="shared" si="14"/>
        <v>156.97</v>
      </c>
      <c r="R98" s="88">
        <f t="shared" si="14"/>
        <v>110.81</v>
      </c>
      <c r="S98" s="88">
        <f t="shared" si="14"/>
        <v>180.79</v>
      </c>
    </row>
    <row r="99" spans="1:19" s="89" customFormat="1" ht="14.25" customHeight="1">
      <c r="A99" s="90" t="s">
        <v>154</v>
      </c>
      <c r="B99" s="91" t="s">
        <v>155</v>
      </c>
      <c r="C99" s="85"/>
      <c r="D99" s="86"/>
      <c r="E99" s="87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1:19" s="89" customFormat="1" ht="14.25" customHeight="1">
      <c r="A100" s="90"/>
      <c r="B100" s="92" t="s">
        <v>156</v>
      </c>
      <c r="C100" s="85" t="s">
        <v>34</v>
      </c>
      <c r="D100" s="86">
        <v>24.3596232</v>
      </c>
      <c r="E100" s="87">
        <v>24.3596232</v>
      </c>
      <c r="F100" s="88">
        <f>SUM(H100:S100)</f>
        <v>33148</v>
      </c>
      <c r="G100" s="88">
        <f t="shared" si="12"/>
        <v>807472.7898336</v>
      </c>
      <c r="H100" s="88">
        <v>3852</v>
      </c>
      <c r="I100" s="88">
        <v>3144</v>
      </c>
      <c r="J100" s="88">
        <v>2652</v>
      </c>
      <c r="K100" s="88">
        <v>2616</v>
      </c>
      <c r="L100" s="88">
        <v>1890</v>
      </c>
      <c r="M100" s="88">
        <v>2420</v>
      </c>
      <c r="N100" s="88">
        <f>H100</f>
        <v>3852</v>
      </c>
      <c r="O100" s="88">
        <f aca="true" t="shared" si="15" ref="O100:S101">I100</f>
        <v>3144</v>
      </c>
      <c r="P100" s="88">
        <f t="shared" si="15"/>
        <v>2652</v>
      </c>
      <c r="Q100" s="88">
        <f t="shared" si="15"/>
        <v>2616</v>
      </c>
      <c r="R100" s="88">
        <f t="shared" si="15"/>
        <v>1890</v>
      </c>
      <c r="S100" s="88">
        <f t="shared" si="15"/>
        <v>2420</v>
      </c>
    </row>
    <row r="101" spans="1:19" s="89" customFormat="1" ht="14.25" customHeight="1">
      <c r="A101" s="90"/>
      <c r="B101" s="92" t="s">
        <v>157</v>
      </c>
      <c r="C101" s="85" t="s">
        <v>34</v>
      </c>
      <c r="D101" s="86">
        <v>327.63</v>
      </c>
      <c r="E101" s="87">
        <v>327.63</v>
      </c>
      <c r="F101" s="88">
        <f>SUM(H101:S101)</f>
        <v>5516</v>
      </c>
      <c r="G101" s="88">
        <f t="shared" si="12"/>
        <v>1807207.08</v>
      </c>
      <c r="H101" s="88">
        <v>638</v>
      </c>
      <c r="I101" s="88">
        <v>524</v>
      </c>
      <c r="J101" s="88">
        <v>442</v>
      </c>
      <c r="K101" s="88">
        <v>438</v>
      </c>
      <c r="L101" s="88">
        <v>315</v>
      </c>
      <c r="M101" s="88">
        <v>401</v>
      </c>
      <c r="N101" s="88">
        <f>H101</f>
        <v>638</v>
      </c>
      <c r="O101" s="88">
        <f t="shared" si="15"/>
        <v>524</v>
      </c>
      <c r="P101" s="88">
        <f t="shared" si="15"/>
        <v>442</v>
      </c>
      <c r="Q101" s="88">
        <f t="shared" si="15"/>
        <v>438</v>
      </c>
      <c r="R101" s="88">
        <f t="shared" si="15"/>
        <v>315</v>
      </c>
      <c r="S101" s="88">
        <f t="shared" si="15"/>
        <v>401</v>
      </c>
    </row>
    <row r="102" spans="1:19" s="89" customFormat="1" ht="14.25" customHeight="1">
      <c r="A102" s="90"/>
      <c r="B102" s="92" t="s">
        <v>158</v>
      </c>
      <c r="C102" s="85" t="s">
        <v>34</v>
      </c>
      <c r="D102" s="86">
        <v>29.11</v>
      </c>
      <c r="E102" s="87">
        <v>29.11</v>
      </c>
      <c r="F102" s="88">
        <f>SUM(H102:S102)</f>
        <v>5204</v>
      </c>
      <c r="G102" s="88">
        <f t="shared" si="12"/>
        <v>151488.44</v>
      </c>
      <c r="H102" s="88">
        <f>H97*100</f>
        <v>599</v>
      </c>
      <c r="I102" s="88">
        <f aca="true" t="shared" si="16" ref="I102:S102">I97*100</f>
        <v>480</v>
      </c>
      <c r="J102" s="88">
        <f t="shared" si="16"/>
        <v>421</v>
      </c>
      <c r="K102" s="88">
        <f t="shared" si="16"/>
        <v>417</v>
      </c>
      <c r="L102" s="88">
        <f t="shared" si="16"/>
        <v>300</v>
      </c>
      <c r="M102" s="88">
        <f t="shared" si="16"/>
        <v>385</v>
      </c>
      <c r="N102" s="88">
        <f t="shared" si="16"/>
        <v>599</v>
      </c>
      <c r="O102" s="88">
        <f t="shared" si="16"/>
        <v>480</v>
      </c>
      <c r="P102" s="88">
        <f t="shared" si="16"/>
        <v>421</v>
      </c>
      <c r="Q102" s="88">
        <f t="shared" si="16"/>
        <v>417</v>
      </c>
      <c r="R102" s="88">
        <f t="shared" si="16"/>
        <v>300</v>
      </c>
      <c r="S102" s="88">
        <f t="shared" si="16"/>
        <v>385</v>
      </c>
    </row>
    <row r="103" spans="1:19" s="89" customFormat="1" ht="23.25" customHeight="1">
      <c r="A103" s="90"/>
      <c r="B103" s="92" t="s">
        <v>159</v>
      </c>
      <c r="C103" s="85" t="s">
        <v>160</v>
      </c>
      <c r="D103" s="86">
        <v>111.73908</v>
      </c>
      <c r="E103" s="87">
        <v>111.73908</v>
      </c>
      <c r="F103" s="88">
        <f>SUM(H103:S103)</f>
        <v>1092</v>
      </c>
      <c r="G103" s="88">
        <f t="shared" si="12"/>
        <v>122019.07536</v>
      </c>
      <c r="H103" s="88">
        <f>H87</f>
        <v>11</v>
      </c>
      <c r="I103" s="88">
        <f aca="true" t="shared" si="17" ref="I103:S103">I87</f>
        <v>11</v>
      </c>
      <c r="J103" s="88">
        <f t="shared" si="17"/>
        <v>107</v>
      </c>
      <c r="K103" s="88">
        <f t="shared" si="17"/>
        <v>107</v>
      </c>
      <c r="L103" s="88">
        <f t="shared" si="17"/>
        <v>107</v>
      </c>
      <c r="M103" s="88">
        <f t="shared" si="17"/>
        <v>107</v>
      </c>
      <c r="N103" s="88">
        <f t="shared" si="17"/>
        <v>107</v>
      </c>
      <c r="O103" s="88">
        <f t="shared" si="17"/>
        <v>107</v>
      </c>
      <c r="P103" s="88">
        <f t="shared" si="17"/>
        <v>107</v>
      </c>
      <c r="Q103" s="88">
        <f t="shared" si="17"/>
        <v>107</v>
      </c>
      <c r="R103" s="88">
        <f t="shared" si="17"/>
        <v>107</v>
      </c>
      <c r="S103" s="88">
        <f t="shared" si="17"/>
        <v>107</v>
      </c>
    </row>
    <row r="104" spans="1:19" ht="27" customHeight="1">
      <c r="A104" s="10" t="s">
        <v>161</v>
      </c>
      <c r="B104" s="18" t="s">
        <v>162</v>
      </c>
      <c r="C104" s="17"/>
      <c r="D104" s="15"/>
      <c r="E104" s="22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27" customHeight="1">
      <c r="A105" s="8" t="s">
        <v>163</v>
      </c>
      <c r="B105" s="9" t="s">
        <v>164</v>
      </c>
      <c r="C105" s="7"/>
      <c r="D105" s="12"/>
      <c r="E105" s="20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s="50" customFormat="1" ht="14.25" customHeight="1">
      <c r="A106" s="97" t="s">
        <v>165</v>
      </c>
      <c r="B106" s="98" t="s">
        <v>9</v>
      </c>
      <c r="C106" s="99" t="s">
        <v>166</v>
      </c>
      <c r="D106" s="100">
        <v>2.8</v>
      </c>
      <c r="E106" s="101">
        <v>2.8</v>
      </c>
      <c r="F106" s="102">
        <f>SUM(H106:S106)</f>
        <v>101849</v>
      </c>
      <c r="G106" s="102">
        <f>F106*D106</f>
        <v>285177.19999999995</v>
      </c>
      <c r="H106" s="102"/>
      <c r="I106" s="102"/>
      <c r="J106" s="102"/>
      <c r="K106" s="102"/>
      <c r="L106" s="102"/>
      <c r="M106" s="102">
        <v>39463</v>
      </c>
      <c r="N106" s="102">
        <v>29828</v>
      </c>
      <c r="O106" s="102">
        <v>32558</v>
      </c>
      <c r="P106" s="102"/>
      <c r="Q106" s="102"/>
      <c r="R106" s="102"/>
      <c r="S106" s="102"/>
    </row>
    <row r="107" spans="1:19" s="45" customFormat="1" ht="29.25" customHeight="1">
      <c r="A107" s="39" t="s">
        <v>167</v>
      </c>
      <c r="B107" s="40" t="s">
        <v>168</v>
      </c>
      <c r="C107" s="57"/>
      <c r="D107" s="52"/>
      <c r="E107" s="5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1:19" s="45" customFormat="1" ht="14.25" customHeight="1">
      <c r="A108" s="39"/>
      <c r="B108" s="93" t="s">
        <v>169</v>
      </c>
      <c r="C108" s="57" t="s">
        <v>170</v>
      </c>
      <c r="D108" s="52">
        <v>495.52</v>
      </c>
      <c r="E108" s="53">
        <v>495.52</v>
      </c>
      <c r="F108" s="44">
        <f>SUM(H108:S108)</f>
        <v>0</v>
      </c>
      <c r="G108" s="44">
        <f>F108*D108</f>
        <v>0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1:19" s="45" customFormat="1" ht="14.25" customHeight="1">
      <c r="A109" s="39"/>
      <c r="B109" s="93" t="s">
        <v>171</v>
      </c>
      <c r="C109" s="57" t="s">
        <v>170</v>
      </c>
      <c r="D109" s="52">
        <v>2359.12</v>
      </c>
      <c r="E109" s="53">
        <v>2359.12</v>
      </c>
      <c r="F109" s="44">
        <f>SUM(H109:S109)</f>
        <v>0</v>
      </c>
      <c r="G109" s="44">
        <f>F109*D109</f>
        <v>0</v>
      </c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</row>
    <row r="110" spans="1:19" s="45" customFormat="1" ht="14.25" customHeight="1">
      <c r="A110" s="39"/>
      <c r="B110" s="93" t="s">
        <v>172</v>
      </c>
      <c r="C110" s="57" t="s">
        <v>170</v>
      </c>
      <c r="D110" s="52">
        <v>144.2</v>
      </c>
      <c r="E110" s="53">
        <v>144.2</v>
      </c>
      <c r="F110" s="44">
        <f>SUM(H110:S110)</f>
        <v>0</v>
      </c>
      <c r="G110" s="44">
        <f>F110*D110</f>
        <v>0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1:19" s="45" customFormat="1" ht="14.25" customHeight="1">
      <c r="A111" s="56" t="s">
        <v>173</v>
      </c>
      <c r="B111" s="40" t="s">
        <v>174</v>
      </c>
      <c r="C111" s="41"/>
      <c r="D111" s="52"/>
      <c r="E111" s="5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</row>
    <row r="112" spans="1:19" s="45" customFormat="1" ht="14.25" customHeight="1">
      <c r="A112" s="39"/>
      <c r="B112" s="49" t="s">
        <v>18</v>
      </c>
      <c r="C112" s="41"/>
      <c r="D112" s="52"/>
      <c r="E112" s="5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</row>
    <row r="113" spans="1:19" s="45" customFormat="1" ht="16.5" customHeight="1">
      <c r="A113" s="39"/>
      <c r="B113" s="49" t="s">
        <v>175</v>
      </c>
      <c r="C113" s="41" t="s">
        <v>176</v>
      </c>
      <c r="D113" s="52">
        <v>388.91</v>
      </c>
      <c r="E113" s="53">
        <v>388.91</v>
      </c>
      <c r="F113" s="44">
        <f>SUM(H113:S113)</f>
        <v>105</v>
      </c>
      <c r="G113" s="44">
        <f>F113*D113</f>
        <v>40835.55</v>
      </c>
      <c r="H113" s="44"/>
      <c r="I113" s="44">
        <v>5</v>
      </c>
      <c r="J113" s="44">
        <v>10</v>
      </c>
      <c r="K113" s="44">
        <v>10</v>
      </c>
      <c r="L113" s="44">
        <v>10</v>
      </c>
      <c r="M113" s="44">
        <v>10</v>
      </c>
      <c r="N113" s="44">
        <v>10</v>
      </c>
      <c r="O113" s="44">
        <v>10</v>
      </c>
      <c r="P113" s="44">
        <v>10</v>
      </c>
      <c r="Q113" s="44">
        <v>10</v>
      </c>
      <c r="R113" s="44">
        <v>10</v>
      </c>
      <c r="S113" s="44">
        <v>10</v>
      </c>
    </row>
    <row r="114" spans="1:19" s="45" customFormat="1" ht="15.75" customHeight="1">
      <c r="A114" s="39"/>
      <c r="B114" s="49" t="s">
        <v>177</v>
      </c>
      <c r="C114" s="41" t="s">
        <v>176</v>
      </c>
      <c r="D114" s="52">
        <v>1564.91</v>
      </c>
      <c r="E114" s="53">
        <v>1564.91</v>
      </c>
      <c r="F114" s="44">
        <f>SUM(H114:S114)</f>
        <v>105</v>
      </c>
      <c r="G114" s="44">
        <f>F114*D114</f>
        <v>164315.55000000002</v>
      </c>
      <c r="H114" s="44"/>
      <c r="I114" s="44">
        <v>5</v>
      </c>
      <c r="J114" s="44">
        <v>10</v>
      </c>
      <c r="K114" s="44">
        <v>10</v>
      </c>
      <c r="L114" s="44">
        <v>10</v>
      </c>
      <c r="M114" s="44">
        <v>10</v>
      </c>
      <c r="N114" s="44">
        <v>10</v>
      </c>
      <c r="O114" s="44">
        <v>10</v>
      </c>
      <c r="P114" s="44">
        <v>10</v>
      </c>
      <c r="Q114" s="44">
        <v>10</v>
      </c>
      <c r="R114" s="44">
        <v>10</v>
      </c>
      <c r="S114" s="44">
        <v>10</v>
      </c>
    </row>
    <row r="115" spans="1:19" s="45" customFormat="1" ht="14.25" customHeight="1">
      <c r="A115" s="39"/>
      <c r="B115" s="94" t="s">
        <v>178</v>
      </c>
      <c r="C115" s="57" t="s">
        <v>176</v>
      </c>
      <c r="D115" s="52">
        <v>4114.4</v>
      </c>
      <c r="E115" s="53">
        <v>4114.4</v>
      </c>
      <c r="F115" s="44">
        <f>SUM(H115:S115)</f>
        <v>105</v>
      </c>
      <c r="G115" s="44">
        <f>F115*D115</f>
        <v>432011.99999999994</v>
      </c>
      <c r="H115" s="44"/>
      <c r="I115" s="44">
        <v>5</v>
      </c>
      <c r="J115" s="44">
        <v>10</v>
      </c>
      <c r="K115" s="44">
        <v>10</v>
      </c>
      <c r="L115" s="44">
        <v>10</v>
      </c>
      <c r="M115" s="44">
        <v>10</v>
      </c>
      <c r="N115" s="44">
        <v>10</v>
      </c>
      <c r="O115" s="44">
        <v>10</v>
      </c>
      <c r="P115" s="44">
        <v>10</v>
      </c>
      <c r="Q115" s="44">
        <v>10</v>
      </c>
      <c r="R115" s="44">
        <v>10</v>
      </c>
      <c r="S115" s="44">
        <v>10</v>
      </c>
    </row>
    <row r="116" spans="1:19" ht="14.25" customHeight="1">
      <c r="A116" s="8" t="s">
        <v>179</v>
      </c>
      <c r="B116" s="5" t="s">
        <v>180</v>
      </c>
      <c r="C116" s="13"/>
      <c r="D116" s="12"/>
      <c r="E116" s="20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s="45" customFormat="1" ht="33.75" customHeight="1">
      <c r="A117" s="39" t="s">
        <v>182</v>
      </c>
      <c r="B117" s="93" t="s">
        <v>183</v>
      </c>
      <c r="C117" s="41" t="s">
        <v>181</v>
      </c>
      <c r="D117" s="52">
        <v>0.36212</v>
      </c>
      <c r="E117" s="53">
        <v>0.36212</v>
      </c>
      <c r="F117" s="44">
        <f>SUM(H117:S117)</f>
        <v>7985460</v>
      </c>
      <c r="G117" s="44">
        <f aca="true" t="shared" si="18" ref="G117:G125">F117*D117</f>
        <v>2891694.7752</v>
      </c>
      <c r="H117" s="44">
        <v>665455</v>
      </c>
      <c r="I117" s="44">
        <f>H117</f>
        <v>665455</v>
      </c>
      <c r="J117" s="44">
        <f>I117</f>
        <v>665455</v>
      </c>
      <c r="K117" s="44">
        <f>J117</f>
        <v>665455</v>
      </c>
      <c r="L117" s="44">
        <f>K117</f>
        <v>665455</v>
      </c>
      <c r="M117" s="44">
        <f aca="true" t="shared" si="19" ref="M117:S117">L117</f>
        <v>665455</v>
      </c>
      <c r="N117" s="44">
        <f t="shared" si="19"/>
        <v>665455</v>
      </c>
      <c r="O117" s="44">
        <f t="shared" si="19"/>
        <v>665455</v>
      </c>
      <c r="P117" s="44">
        <f t="shared" si="19"/>
        <v>665455</v>
      </c>
      <c r="Q117" s="44">
        <f t="shared" si="19"/>
        <v>665455</v>
      </c>
      <c r="R117" s="44">
        <f t="shared" si="19"/>
        <v>665455</v>
      </c>
      <c r="S117" s="44">
        <f t="shared" si="19"/>
        <v>665455</v>
      </c>
    </row>
    <row r="118" spans="1:19" s="45" customFormat="1" ht="32.25" customHeight="1">
      <c r="A118" s="39" t="s">
        <v>184</v>
      </c>
      <c r="B118" s="93" t="s">
        <v>185</v>
      </c>
      <c r="C118" s="57" t="s">
        <v>25</v>
      </c>
      <c r="D118" s="52">
        <v>1724.71</v>
      </c>
      <c r="E118" s="53">
        <v>1724.71</v>
      </c>
      <c r="F118" s="44">
        <f>SUM(H118:S118)</f>
        <v>210</v>
      </c>
      <c r="G118" s="44">
        <f t="shared" si="18"/>
        <v>362189.10000000003</v>
      </c>
      <c r="H118" s="44"/>
      <c r="I118" s="44"/>
      <c r="J118" s="44"/>
      <c r="K118" s="44">
        <v>30</v>
      </c>
      <c r="L118" s="44">
        <v>30</v>
      </c>
      <c r="M118" s="44">
        <v>30</v>
      </c>
      <c r="N118" s="44">
        <v>30</v>
      </c>
      <c r="O118" s="44">
        <v>30</v>
      </c>
      <c r="P118" s="44">
        <v>30</v>
      </c>
      <c r="Q118" s="44">
        <v>30</v>
      </c>
      <c r="R118" s="44"/>
      <c r="S118" s="44"/>
    </row>
    <row r="119" spans="1:19" s="45" customFormat="1" ht="14.25" customHeight="1">
      <c r="A119" s="39" t="s">
        <v>186</v>
      </c>
      <c r="B119" s="93" t="s">
        <v>187</v>
      </c>
      <c r="C119" s="57" t="s">
        <v>25</v>
      </c>
      <c r="D119" s="52">
        <v>813.03</v>
      </c>
      <c r="E119" s="53">
        <v>813.03</v>
      </c>
      <c r="F119" s="44">
        <f>SUM(H119:S119)</f>
        <v>0</v>
      </c>
      <c r="G119" s="44">
        <f t="shared" si="18"/>
        <v>0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</row>
    <row r="120" spans="1:19" s="45" customFormat="1" ht="26.25" customHeight="1">
      <c r="A120" s="39" t="s">
        <v>188</v>
      </c>
      <c r="B120" s="46" t="s">
        <v>189</v>
      </c>
      <c r="C120" s="57" t="s">
        <v>34</v>
      </c>
      <c r="D120" s="52">
        <v>375.44</v>
      </c>
      <c r="E120" s="53">
        <v>375.44</v>
      </c>
      <c r="F120" s="44">
        <f>SUM(H120:S120)</f>
        <v>0</v>
      </c>
      <c r="G120" s="44">
        <f t="shared" si="18"/>
        <v>0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</row>
    <row r="121" spans="1:19" s="45" customFormat="1" ht="33.75" customHeight="1">
      <c r="A121" s="39" t="s">
        <v>190</v>
      </c>
      <c r="B121" s="93" t="s">
        <v>191</v>
      </c>
      <c r="C121" s="41" t="s">
        <v>181</v>
      </c>
      <c r="D121" s="52">
        <v>0.02</v>
      </c>
      <c r="E121" s="53">
        <v>0.02</v>
      </c>
      <c r="F121" s="44">
        <f>SUM(H121:S121)</f>
        <v>6654550</v>
      </c>
      <c r="G121" s="44">
        <f t="shared" si="18"/>
        <v>133091</v>
      </c>
      <c r="H121" s="44"/>
      <c r="I121" s="44"/>
      <c r="J121" s="44">
        <f>J117</f>
        <v>665455</v>
      </c>
      <c r="K121" s="44">
        <f>K117</f>
        <v>665455</v>
      </c>
      <c r="L121" s="44">
        <f aca="true" t="shared" si="20" ref="L121:S121">L117</f>
        <v>665455</v>
      </c>
      <c r="M121" s="44">
        <f t="shared" si="20"/>
        <v>665455</v>
      </c>
      <c r="N121" s="44">
        <f t="shared" si="20"/>
        <v>665455</v>
      </c>
      <c r="O121" s="44">
        <f t="shared" si="20"/>
        <v>665455</v>
      </c>
      <c r="P121" s="44">
        <f t="shared" si="20"/>
        <v>665455</v>
      </c>
      <c r="Q121" s="44">
        <f t="shared" si="20"/>
        <v>665455</v>
      </c>
      <c r="R121" s="44">
        <f t="shared" si="20"/>
        <v>665455</v>
      </c>
      <c r="S121" s="44">
        <f t="shared" si="20"/>
        <v>665455</v>
      </c>
    </row>
    <row r="122" spans="1:19" s="45" customFormat="1" ht="26.25" customHeight="1">
      <c r="A122" s="56" t="s">
        <v>192</v>
      </c>
      <c r="B122" s="40" t="s">
        <v>193</v>
      </c>
      <c r="C122" s="57"/>
      <c r="D122" s="52"/>
      <c r="E122" s="53"/>
      <c r="F122" s="44"/>
      <c r="G122" s="44">
        <f t="shared" si="18"/>
        <v>0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1:19" s="64" customFormat="1" ht="14.25" customHeight="1">
      <c r="A123" s="70" t="s">
        <v>194</v>
      </c>
      <c r="B123" s="95" t="s">
        <v>195</v>
      </c>
      <c r="C123" s="96" t="s">
        <v>34</v>
      </c>
      <c r="D123" s="68">
        <v>72.76171360000001</v>
      </c>
      <c r="E123" s="69">
        <v>72.76171360000001</v>
      </c>
      <c r="F123" s="63">
        <f>SUM(H123:S123)</f>
        <v>100</v>
      </c>
      <c r="G123" s="63">
        <f t="shared" si="18"/>
        <v>7276.17136</v>
      </c>
      <c r="H123" s="63"/>
      <c r="I123" s="63"/>
      <c r="J123" s="63">
        <v>50</v>
      </c>
      <c r="K123" s="63"/>
      <c r="L123" s="63"/>
      <c r="M123" s="63"/>
      <c r="N123" s="63"/>
      <c r="O123" s="63"/>
      <c r="P123" s="63"/>
      <c r="Q123" s="63">
        <v>50</v>
      </c>
      <c r="R123" s="63"/>
      <c r="S123" s="63"/>
    </row>
    <row r="124" spans="1:19" s="64" customFormat="1" ht="14.25" customHeight="1">
      <c r="A124" s="70" t="s">
        <v>196</v>
      </c>
      <c r="B124" s="95" t="s">
        <v>197</v>
      </c>
      <c r="C124" s="96" t="s">
        <v>34</v>
      </c>
      <c r="D124" s="68">
        <v>1612.5974028000003</v>
      </c>
      <c r="E124" s="69">
        <v>1612.5974028000003</v>
      </c>
      <c r="F124" s="63">
        <f>SUM(H124:S124)</f>
        <v>36</v>
      </c>
      <c r="G124" s="63">
        <f t="shared" si="18"/>
        <v>58053.50650080001</v>
      </c>
      <c r="H124" s="63"/>
      <c r="I124" s="63"/>
      <c r="J124" s="63"/>
      <c r="K124" s="63"/>
      <c r="L124" s="63">
        <v>36</v>
      </c>
      <c r="M124" s="63"/>
      <c r="N124" s="63"/>
      <c r="O124" s="63"/>
      <c r="P124" s="63"/>
      <c r="Q124" s="63"/>
      <c r="R124" s="63"/>
      <c r="S124" s="63"/>
    </row>
    <row r="125" spans="1:19" s="45" customFormat="1" ht="50.25" customHeight="1">
      <c r="A125" s="39" t="s">
        <v>198</v>
      </c>
      <c r="B125" s="46" t="s">
        <v>199</v>
      </c>
      <c r="C125" s="57" t="s">
        <v>21</v>
      </c>
      <c r="D125" s="52">
        <v>320.2358152</v>
      </c>
      <c r="E125" s="53">
        <v>320.2358152</v>
      </c>
      <c r="F125" s="44">
        <f>SUM(H125:S125)</f>
        <v>108</v>
      </c>
      <c r="G125" s="44">
        <f t="shared" si="18"/>
        <v>34585.4680416</v>
      </c>
      <c r="H125" s="44">
        <v>3</v>
      </c>
      <c r="I125" s="44">
        <v>21</v>
      </c>
      <c r="J125" s="44">
        <v>3</v>
      </c>
      <c r="K125" s="44">
        <v>3</v>
      </c>
      <c r="L125" s="44">
        <v>21</v>
      </c>
      <c r="M125" s="44">
        <v>3</v>
      </c>
      <c r="N125" s="44">
        <v>3</v>
      </c>
      <c r="O125" s="44">
        <v>21</v>
      </c>
      <c r="P125" s="44">
        <v>3</v>
      </c>
      <c r="Q125" s="44">
        <v>3</v>
      </c>
      <c r="R125" s="44">
        <v>21</v>
      </c>
      <c r="S125" s="44">
        <v>3</v>
      </c>
    </row>
    <row r="126" spans="1:19" ht="17.25" customHeight="1">
      <c r="A126" s="10" t="s">
        <v>200</v>
      </c>
      <c r="B126" s="16" t="s">
        <v>201</v>
      </c>
      <c r="C126" s="16"/>
      <c r="D126" s="14"/>
      <c r="E126" s="21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20.25" customHeight="1">
      <c r="A127" s="105"/>
      <c r="B127" s="106"/>
      <c r="C127" s="103"/>
      <c r="D127" s="104"/>
      <c r="E127" s="104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ht="14.25" customHeight="1">
      <c r="G128" s="109">
        <f>SUM(G8:G127)</f>
        <v>27517746.003617782</v>
      </c>
    </row>
    <row r="129" ht="17.2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</sheetData>
  <sheetProtection selectLockedCells="1" selectUnlockedCells="1"/>
  <mergeCells count="8">
    <mergeCell ref="B7:C7"/>
    <mergeCell ref="A1:E1"/>
    <mergeCell ref="A2:E2"/>
    <mergeCell ref="A3:E3"/>
    <mergeCell ref="A5:A6"/>
    <mergeCell ref="B5:B6"/>
    <mergeCell ref="C5:C6"/>
    <mergeCell ref="D5:E5"/>
  </mergeCells>
  <printOptions/>
  <pageMargins left="0.5902777777777778" right="0.31527777777777777" top="0.31527777777777777" bottom="0.31527777777777777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5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20" sqref="G20"/>
    </sheetView>
  </sheetViews>
  <sheetFormatPr defaultColWidth="9.00390625" defaultRowHeight="14.25" customHeight="1"/>
  <cols>
    <col min="1" max="1" width="8.75390625" style="1" customWidth="1"/>
    <col min="2" max="2" width="57.00390625" style="0" customWidth="1"/>
    <col min="3" max="3" width="12.75390625" style="3" customWidth="1"/>
    <col min="4" max="4" width="10.875" style="2" customWidth="1"/>
    <col min="5" max="5" width="12.625" style="2" customWidth="1"/>
    <col min="6" max="6" width="11.625" style="0" bestFit="1" customWidth="1"/>
    <col min="22" max="22" width="10.625" style="0" customWidth="1"/>
    <col min="23" max="23" width="10.75390625" style="0" customWidth="1"/>
    <col min="26" max="26" width="10.875" style="0" customWidth="1"/>
    <col min="108" max="108" width="10.375" style="0" customWidth="1"/>
  </cols>
  <sheetData>
    <row r="1" spans="1:5" ht="17.25" customHeight="1">
      <c r="A1" s="233" t="s">
        <v>2</v>
      </c>
      <c r="B1" s="233"/>
      <c r="C1" s="233"/>
      <c r="D1" s="233"/>
      <c r="E1" s="233"/>
    </row>
    <row r="2" spans="1:5" ht="52.5" customHeight="1">
      <c r="A2" s="234" t="s">
        <v>3</v>
      </c>
      <c r="B2" s="234"/>
      <c r="C2" s="234"/>
      <c r="D2" s="234"/>
      <c r="E2" s="234"/>
    </row>
    <row r="3" spans="1:5" ht="14.25" customHeight="1">
      <c r="A3" s="234" t="s">
        <v>4</v>
      </c>
      <c r="B3" s="234"/>
      <c r="C3" s="234"/>
      <c r="D3" s="234"/>
      <c r="E3" s="234"/>
    </row>
    <row r="5" spans="1:110" ht="51" customHeight="1">
      <c r="A5" s="235" t="s">
        <v>10</v>
      </c>
      <c r="B5" s="236" t="s">
        <v>11</v>
      </c>
      <c r="C5" s="236" t="s">
        <v>12</v>
      </c>
      <c r="D5" s="236" t="s">
        <v>5</v>
      </c>
      <c r="E5" s="236"/>
      <c r="F5" s="26" t="s">
        <v>218</v>
      </c>
      <c r="G5" s="26" t="s">
        <v>219</v>
      </c>
      <c r="H5" s="26" t="s">
        <v>220</v>
      </c>
      <c r="I5" s="26" t="s">
        <v>221</v>
      </c>
      <c r="J5" s="26" t="s">
        <v>222</v>
      </c>
      <c r="K5" s="26" t="s">
        <v>223</v>
      </c>
      <c r="L5" s="26" t="s">
        <v>224</v>
      </c>
      <c r="M5" s="26" t="s">
        <v>225</v>
      </c>
      <c r="N5" s="26" t="s">
        <v>226</v>
      </c>
      <c r="O5" s="26" t="s">
        <v>227</v>
      </c>
      <c r="P5" s="26" t="s">
        <v>228</v>
      </c>
      <c r="Q5" s="26" t="s">
        <v>229</v>
      </c>
      <c r="R5" s="26" t="s">
        <v>230</v>
      </c>
      <c r="S5" s="26" t="s">
        <v>231</v>
      </c>
      <c r="T5" s="26" t="s">
        <v>232</v>
      </c>
      <c r="U5" s="26" t="s">
        <v>233</v>
      </c>
      <c r="V5" s="26" t="s">
        <v>234</v>
      </c>
      <c r="W5" s="26" t="s">
        <v>235</v>
      </c>
      <c r="X5" s="111" t="s">
        <v>236</v>
      </c>
      <c r="Y5" s="26" t="s">
        <v>237</v>
      </c>
      <c r="Z5" s="26" t="s">
        <v>238</v>
      </c>
      <c r="AA5" s="26" t="s">
        <v>239</v>
      </c>
      <c r="AB5" s="26" t="s">
        <v>240</v>
      </c>
      <c r="AC5" s="26" t="s">
        <v>241</v>
      </c>
      <c r="AD5" s="26" t="s">
        <v>242</v>
      </c>
      <c r="AE5" s="112" t="s">
        <v>243</v>
      </c>
      <c r="AF5" s="113" t="s">
        <v>244</v>
      </c>
      <c r="AG5" s="113" t="s">
        <v>245</v>
      </c>
      <c r="AH5" s="114" t="s">
        <v>246</v>
      </c>
      <c r="AI5" s="111" t="s">
        <v>247</v>
      </c>
      <c r="AJ5" s="111" t="s">
        <v>248</v>
      </c>
      <c r="AK5" s="111" t="s">
        <v>249</v>
      </c>
      <c r="AL5" s="111" t="s">
        <v>250</v>
      </c>
      <c r="AM5" s="111" t="s">
        <v>251</v>
      </c>
      <c r="AN5" s="111" t="s">
        <v>252</v>
      </c>
      <c r="AO5" s="111" t="s">
        <v>253</v>
      </c>
      <c r="AP5" s="26" t="s">
        <v>254</v>
      </c>
      <c r="AQ5" s="26" t="s">
        <v>255</v>
      </c>
      <c r="AR5" s="26" t="s">
        <v>256</v>
      </c>
      <c r="AS5" s="26" t="s">
        <v>257</v>
      </c>
      <c r="AT5" s="111" t="s">
        <v>258</v>
      </c>
      <c r="AU5" s="26" t="s">
        <v>259</v>
      </c>
      <c r="AV5" s="111" t="s">
        <v>260</v>
      </c>
      <c r="AW5" s="26" t="s">
        <v>261</v>
      </c>
      <c r="AX5" s="26" t="s">
        <v>262</v>
      </c>
      <c r="AY5" s="26" t="s">
        <v>263</v>
      </c>
      <c r="AZ5" s="26" t="s">
        <v>264</v>
      </c>
      <c r="BA5" s="26" t="s">
        <v>265</v>
      </c>
      <c r="BB5" s="26" t="s">
        <v>266</v>
      </c>
      <c r="BC5" s="26" t="s">
        <v>267</v>
      </c>
      <c r="BD5" s="26" t="s">
        <v>268</v>
      </c>
      <c r="BE5" s="115" t="s">
        <v>269</v>
      </c>
      <c r="BF5" s="115" t="s">
        <v>270</v>
      </c>
      <c r="BG5" s="115" t="s">
        <v>271</v>
      </c>
      <c r="BH5" s="115" t="s">
        <v>272</v>
      </c>
      <c r="BI5" s="116" t="s">
        <v>273</v>
      </c>
      <c r="BJ5" s="115" t="s">
        <v>274</v>
      </c>
      <c r="BK5" s="115" t="s">
        <v>275</v>
      </c>
      <c r="BL5" s="115" t="s">
        <v>276</v>
      </c>
      <c r="BM5" s="116" t="s">
        <v>277</v>
      </c>
      <c r="BN5" s="115" t="s">
        <v>278</v>
      </c>
      <c r="BO5" s="115" t="s">
        <v>279</v>
      </c>
      <c r="BP5" s="115" t="s">
        <v>280</v>
      </c>
      <c r="BQ5" s="115" t="s">
        <v>281</v>
      </c>
      <c r="BR5" s="115" t="s">
        <v>282</v>
      </c>
      <c r="BS5" s="115" t="s">
        <v>283</v>
      </c>
      <c r="BT5" s="115" t="s">
        <v>284</v>
      </c>
      <c r="BU5" s="115" t="s">
        <v>285</v>
      </c>
      <c r="BV5" s="117" t="s">
        <v>286</v>
      </c>
      <c r="BW5" s="117" t="s">
        <v>287</v>
      </c>
      <c r="BX5" s="116" t="s">
        <v>288</v>
      </c>
      <c r="BY5" s="117" t="s">
        <v>289</v>
      </c>
      <c r="BZ5" s="115" t="s">
        <v>290</v>
      </c>
      <c r="CA5" s="116" t="s">
        <v>291</v>
      </c>
      <c r="CB5" s="115" t="s">
        <v>292</v>
      </c>
      <c r="CC5" s="116" t="s">
        <v>293</v>
      </c>
      <c r="CD5" s="116" t="s">
        <v>294</v>
      </c>
      <c r="CE5" s="117" t="s">
        <v>295</v>
      </c>
      <c r="CF5" s="115" t="s">
        <v>296</v>
      </c>
      <c r="CG5" s="115" t="s">
        <v>297</v>
      </c>
      <c r="CH5" s="117" t="s">
        <v>298</v>
      </c>
      <c r="CI5" s="115" t="s">
        <v>299</v>
      </c>
      <c r="CJ5" s="115" t="s">
        <v>300</v>
      </c>
      <c r="CK5" s="115" t="s">
        <v>301</v>
      </c>
      <c r="CL5" s="115" t="s">
        <v>302</v>
      </c>
      <c r="CM5" s="115" t="s">
        <v>303</v>
      </c>
      <c r="CN5" s="115" t="s">
        <v>304</v>
      </c>
      <c r="CO5" s="115" t="s">
        <v>305</v>
      </c>
      <c r="CP5" s="115" t="s">
        <v>306</v>
      </c>
      <c r="CQ5" s="115" t="s">
        <v>307</v>
      </c>
      <c r="CR5" s="115" t="s">
        <v>308</v>
      </c>
      <c r="CS5" s="115" t="s">
        <v>309</v>
      </c>
      <c r="CT5" s="117" t="s">
        <v>310</v>
      </c>
      <c r="CU5" s="115" t="s">
        <v>311</v>
      </c>
      <c r="CV5" s="118" t="s">
        <v>312</v>
      </c>
      <c r="CW5" s="115" t="s">
        <v>313</v>
      </c>
      <c r="CX5" s="115" t="s">
        <v>314</v>
      </c>
      <c r="CY5" s="118" t="s">
        <v>315</v>
      </c>
      <c r="CZ5" s="118" t="s">
        <v>316</v>
      </c>
      <c r="DA5" s="115" t="s">
        <v>317</v>
      </c>
      <c r="DB5" s="119" t="s">
        <v>318</v>
      </c>
      <c r="DC5" s="119" t="s">
        <v>319</v>
      </c>
      <c r="DD5" s="119" t="s">
        <v>320</v>
      </c>
      <c r="DE5" s="119" t="s">
        <v>321</v>
      </c>
      <c r="DF5" s="119" t="s">
        <v>322</v>
      </c>
    </row>
    <row r="6" spans="1:110" ht="48.75" customHeight="1">
      <c r="A6" s="235"/>
      <c r="B6" s="236"/>
      <c r="C6" s="236"/>
      <c r="D6" s="4" t="s">
        <v>6</v>
      </c>
      <c r="E6" s="24" t="s">
        <v>7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</row>
    <row r="7" spans="1:110" s="125" customFormat="1" ht="12.75">
      <c r="A7" s="121">
        <v>1</v>
      </c>
      <c r="B7" s="237" t="s">
        <v>206</v>
      </c>
      <c r="C7" s="237"/>
      <c r="D7" s="122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</row>
    <row r="8" spans="1:110" s="132" customFormat="1" ht="12.75">
      <c r="A8" s="126" t="s">
        <v>13</v>
      </c>
      <c r="B8" s="127" t="s">
        <v>14</v>
      </c>
      <c r="C8" s="128"/>
      <c r="D8" s="129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</row>
    <row r="9" spans="1:110" s="132" customFormat="1" ht="22.5">
      <c r="A9" s="126" t="s">
        <v>15</v>
      </c>
      <c r="B9" s="133" t="s">
        <v>16</v>
      </c>
      <c r="C9" s="128" t="s">
        <v>17</v>
      </c>
      <c r="D9" s="129">
        <v>7.55</v>
      </c>
      <c r="E9" s="130">
        <v>7.55</v>
      </c>
      <c r="F9" s="131">
        <v>43.02</v>
      </c>
      <c r="G9" s="131">
        <v>42.98</v>
      </c>
      <c r="H9" s="131">
        <v>43.03</v>
      </c>
      <c r="I9" s="131">
        <v>94.67</v>
      </c>
      <c r="J9" s="131">
        <v>71.22</v>
      </c>
      <c r="K9" s="131">
        <v>43.77</v>
      </c>
      <c r="L9" s="131">
        <v>99.4</v>
      </c>
      <c r="M9" s="131">
        <v>43.65</v>
      </c>
      <c r="N9" s="131">
        <v>71.45</v>
      </c>
      <c r="O9" s="131">
        <v>71.12</v>
      </c>
      <c r="P9" s="131">
        <v>43.13</v>
      </c>
      <c r="Q9" s="131">
        <v>43.14</v>
      </c>
      <c r="R9" s="131">
        <v>93.83</v>
      </c>
      <c r="S9" s="131">
        <v>43.19</v>
      </c>
      <c r="T9" s="131">
        <v>92.56</v>
      </c>
      <c r="U9" s="131">
        <v>70</v>
      </c>
      <c r="V9" s="131">
        <v>42.98</v>
      </c>
      <c r="W9" s="131">
        <v>43.31</v>
      </c>
      <c r="X9" s="131">
        <v>43.34</v>
      </c>
      <c r="Y9" s="131">
        <v>43.85</v>
      </c>
      <c r="Z9" s="131">
        <v>43.16</v>
      </c>
      <c r="AA9" s="131">
        <v>71.37</v>
      </c>
      <c r="AB9" s="131">
        <v>42.77</v>
      </c>
      <c r="AC9" s="131">
        <v>43.15</v>
      </c>
      <c r="AD9" s="131">
        <v>115.14</v>
      </c>
      <c r="AE9" s="131">
        <v>92.58</v>
      </c>
      <c r="AF9" s="131">
        <v>66.41</v>
      </c>
      <c r="AG9" s="131">
        <v>76.51</v>
      </c>
      <c r="AH9" s="131">
        <v>95</v>
      </c>
      <c r="AI9" s="131">
        <v>73.82</v>
      </c>
      <c r="AJ9" s="131">
        <v>68.34</v>
      </c>
      <c r="AK9" s="131">
        <v>42.95</v>
      </c>
      <c r="AL9" s="131">
        <v>43.26</v>
      </c>
      <c r="AM9" s="131">
        <v>43.04</v>
      </c>
      <c r="AN9" s="131">
        <v>43.17</v>
      </c>
      <c r="AO9" s="131">
        <v>73.23</v>
      </c>
      <c r="AP9" s="131">
        <v>43.14</v>
      </c>
      <c r="AQ9" s="131"/>
      <c r="AR9" s="131">
        <v>59.71</v>
      </c>
      <c r="AS9" s="131">
        <v>43.16</v>
      </c>
      <c r="AT9" s="131">
        <v>43.78</v>
      </c>
      <c r="AU9" s="131">
        <v>114.05</v>
      </c>
      <c r="AV9" s="131">
        <v>92.16</v>
      </c>
      <c r="AW9" s="131">
        <v>43.75</v>
      </c>
      <c r="AX9" s="131">
        <v>43.63</v>
      </c>
      <c r="AY9" s="131">
        <v>58.92</v>
      </c>
      <c r="AZ9" s="131">
        <v>47.96</v>
      </c>
      <c r="BA9" s="131">
        <v>47.59</v>
      </c>
      <c r="BB9" s="131">
        <v>46.69</v>
      </c>
      <c r="BC9" s="131">
        <v>46.78</v>
      </c>
      <c r="BD9" s="131">
        <v>48.46</v>
      </c>
      <c r="BE9" s="131">
        <v>64.35</v>
      </c>
      <c r="BF9" s="131">
        <v>94.99</v>
      </c>
      <c r="BG9" s="131">
        <v>43.31</v>
      </c>
      <c r="BH9" s="131">
        <v>42.84</v>
      </c>
      <c r="BI9" s="131">
        <v>43.365</v>
      </c>
      <c r="BJ9" s="131">
        <v>43.26</v>
      </c>
      <c r="BK9" s="131">
        <v>43.74</v>
      </c>
      <c r="BL9" s="131">
        <v>43.44</v>
      </c>
      <c r="BM9" s="131">
        <v>44.01</v>
      </c>
      <c r="BN9" s="131">
        <v>43.72</v>
      </c>
      <c r="BO9" s="131">
        <v>59.38</v>
      </c>
      <c r="BP9" s="131">
        <v>69.55</v>
      </c>
      <c r="BQ9" s="131">
        <v>70.5</v>
      </c>
      <c r="BR9" s="131">
        <v>43.28</v>
      </c>
      <c r="BS9" s="131">
        <v>43.28</v>
      </c>
      <c r="BT9" s="131">
        <v>43.48</v>
      </c>
      <c r="BU9" s="131">
        <v>137.32</v>
      </c>
      <c r="BV9" s="131">
        <v>43.29</v>
      </c>
      <c r="BW9" s="131">
        <v>43.72</v>
      </c>
      <c r="BX9" s="131">
        <v>96.28</v>
      </c>
      <c r="BY9" s="131">
        <v>73.38</v>
      </c>
      <c r="BZ9" s="131">
        <v>62.08</v>
      </c>
      <c r="CA9" s="131">
        <v>72.78</v>
      </c>
      <c r="CB9" s="131">
        <v>43.84</v>
      </c>
      <c r="CC9" s="131">
        <v>111.15</v>
      </c>
      <c r="CD9" s="131">
        <v>72.09</v>
      </c>
      <c r="CE9" s="131">
        <v>69.9</v>
      </c>
      <c r="CF9" s="131">
        <v>43.49</v>
      </c>
      <c r="CG9" s="131">
        <v>43.72</v>
      </c>
      <c r="CH9" s="131">
        <v>44.71</v>
      </c>
      <c r="CI9" s="131">
        <v>85.72</v>
      </c>
      <c r="CJ9" s="131">
        <v>84.427</v>
      </c>
      <c r="CK9" s="131">
        <v>43.31</v>
      </c>
      <c r="CL9" s="131">
        <v>51.663</v>
      </c>
      <c r="CM9" s="131">
        <v>69.83</v>
      </c>
      <c r="CN9" s="131">
        <v>79.658</v>
      </c>
      <c r="CO9" s="131">
        <v>43.03</v>
      </c>
      <c r="CP9" s="131">
        <v>49.3</v>
      </c>
      <c r="CQ9" s="131">
        <v>110.41</v>
      </c>
      <c r="CR9" s="131">
        <v>47.575</v>
      </c>
      <c r="CS9" s="131">
        <v>21.32</v>
      </c>
      <c r="CT9" s="131">
        <v>212.416</v>
      </c>
      <c r="CU9" s="131">
        <v>135.92</v>
      </c>
      <c r="CV9" s="131">
        <v>132.65</v>
      </c>
      <c r="CW9" s="131">
        <v>86.31</v>
      </c>
      <c r="CX9" s="131">
        <v>84.11</v>
      </c>
      <c r="CY9" s="131">
        <v>43.508</v>
      </c>
      <c r="CZ9" s="131">
        <v>48.589</v>
      </c>
      <c r="DA9" s="131">
        <v>253.23</v>
      </c>
      <c r="DB9" s="131">
        <v>12.27</v>
      </c>
      <c r="DC9" s="131">
        <v>9.36</v>
      </c>
      <c r="DD9" s="131">
        <v>30.538</v>
      </c>
      <c r="DE9" s="131">
        <v>41.89</v>
      </c>
      <c r="DF9" s="131">
        <v>72.62</v>
      </c>
    </row>
    <row r="10" spans="1:110" s="132" customFormat="1" ht="25.5">
      <c r="A10" s="126" t="s">
        <v>19</v>
      </c>
      <c r="B10" s="133" t="s">
        <v>20</v>
      </c>
      <c r="C10" s="128"/>
      <c r="D10" s="129"/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</row>
    <row r="11" spans="1:110" s="132" customFormat="1" ht="12.75">
      <c r="A11" s="126"/>
      <c r="B11" s="128" t="s">
        <v>18</v>
      </c>
      <c r="C11" s="128"/>
      <c r="D11" s="129"/>
      <c r="E11" s="130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</row>
    <row r="12" spans="1:110" s="132" customFormat="1" ht="12.75">
      <c r="A12" s="126"/>
      <c r="B12" s="134" t="s">
        <v>323</v>
      </c>
      <c r="C12" s="128" t="s">
        <v>21</v>
      </c>
      <c r="D12" s="129">
        <v>112.67</v>
      </c>
      <c r="E12" s="130">
        <v>112.67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>
        <v>15</v>
      </c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</row>
    <row r="13" spans="1:111" s="135" customFormat="1" ht="12.75">
      <c r="A13" s="126"/>
      <c r="B13" s="134" t="s">
        <v>22</v>
      </c>
      <c r="C13" s="128" t="s">
        <v>23</v>
      </c>
      <c r="D13" s="129">
        <v>553.82</v>
      </c>
      <c r="E13" s="130">
        <v>553.82</v>
      </c>
      <c r="F13" s="131">
        <v>7.1</v>
      </c>
      <c r="G13" s="131">
        <f aca="true" t="shared" si="0" ref="G13:AE13">G14*0.015</f>
        <v>2.1</v>
      </c>
      <c r="H13" s="131">
        <v>12.1</v>
      </c>
      <c r="I13" s="131">
        <f t="shared" si="0"/>
        <v>3.9</v>
      </c>
      <c r="J13" s="131">
        <f t="shared" si="0"/>
        <v>3</v>
      </c>
      <c r="K13" s="131">
        <f t="shared" si="0"/>
        <v>2.1</v>
      </c>
      <c r="L13" s="131">
        <f t="shared" si="0"/>
        <v>3.9</v>
      </c>
      <c r="M13" s="131">
        <v>22.1</v>
      </c>
      <c r="N13" s="131">
        <v>18</v>
      </c>
      <c r="O13" s="131">
        <v>25</v>
      </c>
      <c r="P13" s="131">
        <f t="shared" si="0"/>
        <v>2.1</v>
      </c>
      <c r="Q13" s="131">
        <f t="shared" si="0"/>
        <v>2.1</v>
      </c>
      <c r="R13" s="131">
        <f t="shared" si="0"/>
        <v>3.9</v>
      </c>
      <c r="S13" s="131">
        <v>27.1</v>
      </c>
      <c r="T13" s="131">
        <f t="shared" si="0"/>
        <v>3.9</v>
      </c>
      <c r="U13" s="131">
        <f t="shared" si="0"/>
        <v>3</v>
      </c>
      <c r="V13" s="131">
        <f t="shared" si="0"/>
        <v>2.1</v>
      </c>
      <c r="W13" s="131">
        <f t="shared" si="0"/>
        <v>2.1</v>
      </c>
      <c r="X13" s="131">
        <f t="shared" si="0"/>
        <v>2.1</v>
      </c>
      <c r="Y13" s="131">
        <f t="shared" si="0"/>
        <v>2.1</v>
      </c>
      <c r="Z13" s="131">
        <f t="shared" si="0"/>
        <v>2.1</v>
      </c>
      <c r="AA13" s="131">
        <f t="shared" si="0"/>
        <v>3</v>
      </c>
      <c r="AB13" s="131">
        <f t="shared" si="0"/>
        <v>2.1</v>
      </c>
      <c r="AC13" s="131">
        <f t="shared" si="0"/>
        <v>2.1</v>
      </c>
      <c r="AD13" s="131">
        <f t="shared" si="0"/>
        <v>4.8</v>
      </c>
      <c r="AE13" s="131">
        <f t="shared" si="0"/>
        <v>3.9</v>
      </c>
      <c r="AF13" s="131">
        <f>AF14*0.003</f>
        <v>0.36</v>
      </c>
      <c r="AG13" s="131">
        <f>AG14*0.003</f>
        <v>0.36</v>
      </c>
      <c r="AH13" s="131">
        <f>AH14*0.003</f>
        <v>0.51</v>
      </c>
      <c r="AI13" s="131">
        <f>AI14*0.015</f>
        <v>3</v>
      </c>
      <c r="AJ13" s="131">
        <f>AJ14*0.003</f>
        <v>0.36</v>
      </c>
      <c r="AK13" s="131">
        <f aca="true" t="shared" si="1" ref="AK13:AP13">AK14*0.015</f>
        <v>2.1</v>
      </c>
      <c r="AL13" s="131">
        <f t="shared" si="1"/>
        <v>2.1</v>
      </c>
      <c r="AM13" s="131">
        <f t="shared" si="1"/>
        <v>2.1</v>
      </c>
      <c r="AN13" s="131">
        <f t="shared" si="1"/>
        <v>2.1</v>
      </c>
      <c r="AO13" s="131">
        <f t="shared" si="1"/>
        <v>3</v>
      </c>
      <c r="AP13" s="131">
        <f t="shared" si="1"/>
        <v>2.1</v>
      </c>
      <c r="AQ13" s="131"/>
      <c r="AR13" s="131"/>
      <c r="AS13" s="131">
        <f>AS14*0.015</f>
        <v>2.1</v>
      </c>
      <c r="AT13" s="131">
        <f aca="true" t="shared" si="2" ref="AT13:DE13">AT14*0.015</f>
        <v>2.1</v>
      </c>
      <c r="AU13" s="131">
        <f t="shared" si="2"/>
        <v>4.8</v>
      </c>
      <c r="AV13" s="131">
        <f>AV14*0.003</f>
        <v>0.42</v>
      </c>
      <c r="AW13" s="131">
        <f t="shared" si="2"/>
        <v>2.1</v>
      </c>
      <c r="AX13" s="131">
        <f t="shared" si="2"/>
        <v>2.1</v>
      </c>
      <c r="AY13" s="131">
        <f t="shared" si="2"/>
        <v>2.6999999999999997</v>
      </c>
      <c r="AZ13" s="131">
        <v>17.1</v>
      </c>
      <c r="BA13" s="131">
        <f t="shared" si="2"/>
        <v>2.1</v>
      </c>
      <c r="BB13" s="131">
        <v>27.1</v>
      </c>
      <c r="BC13" s="131">
        <f t="shared" si="2"/>
        <v>2.1</v>
      </c>
      <c r="BD13" s="131">
        <f t="shared" si="2"/>
        <v>2.1</v>
      </c>
      <c r="BE13" s="131">
        <f>BE14*0.003</f>
        <v>0.42</v>
      </c>
      <c r="BF13" s="131">
        <f>BF14*0.003</f>
        <v>0.6</v>
      </c>
      <c r="BG13" s="131">
        <f t="shared" si="2"/>
        <v>2.1</v>
      </c>
      <c r="BH13" s="131">
        <v>37.1</v>
      </c>
      <c r="BI13" s="131">
        <f t="shared" si="2"/>
        <v>2.1</v>
      </c>
      <c r="BJ13" s="131">
        <f t="shared" si="2"/>
        <v>2.1</v>
      </c>
      <c r="BK13" s="131">
        <f t="shared" si="2"/>
        <v>2.1</v>
      </c>
      <c r="BL13" s="131">
        <f t="shared" si="2"/>
        <v>2.1</v>
      </c>
      <c r="BM13" s="131">
        <f t="shared" si="2"/>
        <v>2.1</v>
      </c>
      <c r="BN13" s="131">
        <v>118</v>
      </c>
      <c r="BO13" s="131">
        <f t="shared" si="2"/>
        <v>2.4</v>
      </c>
      <c r="BP13" s="131">
        <f t="shared" si="2"/>
        <v>3</v>
      </c>
      <c r="BQ13" s="131">
        <f t="shared" si="2"/>
        <v>3</v>
      </c>
      <c r="BR13" s="131">
        <f t="shared" si="2"/>
        <v>2.1</v>
      </c>
      <c r="BS13" s="131">
        <f t="shared" si="2"/>
        <v>2.1</v>
      </c>
      <c r="BT13" s="131">
        <v>95</v>
      </c>
      <c r="BU13" s="131">
        <f t="shared" si="2"/>
        <v>4.2</v>
      </c>
      <c r="BV13" s="131">
        <f t="shared" si="2"/>
        <v>2.1</v>
      </c>
      <c r="BW13" s="131">
        <f t="shared" si="2"/>
        <v>2.1</v>
      </c>
      <c r="BX13" s="131">
        <v>54</v>
      </c>
      <c r="BY13" s="131">
        <f t="shared" si="2"/>
        <v>2.25</v>
      </c>
      <c r="BZ13" s="131">
        <f t="shared" si="2"/>
        <v>0.975</v>
      </c>
      <c r="CA13" s="131">
        <v>103</v>
      </c>
      <c r="CB13" s="131">
        <f t="shared" si="2"/>
        <v>2.1</v>
      </c>
      <c r="CC13" s="131">
        <f t="shared" si="2"/>
        <v>4.8</v>
      </c>
      <c r="CD13" s="131">
        <f t="shared" si="2"/>
        <v>3</v>
      </c>
      <c r="CE13" s="131">
        <f t="shared" si="2"/>
        <v>3</v>
      </c>
      <c r="CF13" s="131">
        <f t="shared" si="2"/>
        <v>2.1</v>
      </c>
      <c r="CG13" s="131">
        <f t="shared" si="2"/>
        <v>2.1</v>
      </c>
      <c r="CH13" s="131">
        <f t="shared" si="2"/>
        <v>2.1</v>
      </c>
      <c r="CI13" s="131">
        <v>68.9</v>
      </c>
      <c r="CJ13" s="131">
        <f t="shared" si="2"/>
        <v>1.5</v>
      </c>
      <c r="CK13" s="131">
        <f t="shared" si="2"/>
        <v>2.1</v>
      </c>
      <c r="CL13" s="131">
        <f t="shared" si="2"/>
        <v>0.8999999999999999</v>
      </c>
      <c r="CM13" s="131">
        <f t="shared" si="2"/>
        <v>3</v>
      </c>
      <c r="CN13" s="131">
        <f t="shared" si="2"/>
        <v>1.5</v>
      </c>
      <c r="CO13" s="131">
        <f t="shared" si="2"/>
        <v>2.1</v>
      </c>
      <c r="CP13" s="131">
        <v>72.1</v>
      </c>
      <c r="CQ13" s="131">
        <v>38.15</v>
      </c>
      <c r="CR13" s="131">
        <f t="shared" si="2"/>
        <v>2.025</v>
      </c>
      <c r="CS13" s="131">
        <f t="shared" si="2"/>
        <v>1.5</v>
      </c>
      <c r="CT13" s="131">
        <f t="shared" si="2"/>
        <v>5.55</v>
      </c>
      <c r="CU13" s="131">
        <f t="shared" si="2"/>
        <v>3.9</v>
      </c>
      <c r="CV13" s="131">
        <f t="shared" si="2"/>
        <v>3.4499999999999997</v>
      </c>
      <c r="CW13" s="131">
        <f t="shared" si="2"/>
        <v>2.4</v>
      </c>
      <c r="CX13" s="131">
        <v>52.4</v>
      </c>
      <c r="CY13" s="131">
        <f t="shared" si="2"/>
        <v>2.1</v>
      </c>
      <c r="CZ13" s="131">
        <f t="shared" si="2"/>
        <v>2.1</v>
      </c>
      <c r="DA13" s="131">
        <f t="shared" si="2"/>
        <v>6</v>
      </c>
      <c r="DB13" s="131">
        <f t="shared" si="2"/>
        <v>1.05</v>
      </c>
      <c r="DC13" s="131">
        <f t="shared" si="2"/>
        <v>0.8999999999999999</v>
      </c>
      <c r="DD13" s="131"/>
      <c r="DE13" s="131">
        <f t="shared" si="2"/>
        <v>2.1</v>
      </c>
      <c r="DF13" s="131">
        <v>65</v>
      </c>
      <c r="DG13" s="132"/>
    </row>
    <row r="14" spans="1:111" s="135" customFormat="1" ht="12.75">
      <c r="A14" s="126"/>
      <c r="B14" s="134" t="s">
        <v>24</v>
      </c>
      <c r="C14" s="128" t="s">
        <v>25</v>
      </c>
      <c r="D14" s="129">
        <v>64.42</v>
      </c>
      <c r="E14" s="130">
        <v>64.42</v>
      </c>
      <c r="F14" s="131">
        <v>140</v>
      </c>
      <c r="G14" s="131">
        <v>140</v>
      </c>
      <c r="H14" s="131">
        <v>140</v>
      </c>
      <c r="I14" s="131">
        <v>260</v>
      </c>
      <c r="J14" s="131">
        <v>200</v>
      </c>
      <c r="K14" s="131">
        <v>140</v>
      </c>
      <c r="L14" s="131">
        <v>260</v>
      </c>
      <c r="M14" s="131">
        <v>140</v>
      </c>
      <c r="N14" s="131">
        <v>200</v>
      </c>
      <c r="O14" s="131">
        <v>200</v>
      </c>
      <c r="P14" s="131">
        <v>140</v>
      </c>
      <c r="Q14" s="131">
        <v>140</v>
      </c>
      <c r="R14" s="131">
        <v>260</v>
      </c>
      <c r="S14" s="131">
        <v>140</v>
      </c>
      <c r="T14" s="131">
        <v>260</v>
      </c>
      <c r="U14" s="131">
        <v>200</v>
      </c>
      <c r="V14" s="131">
        <v>140</v>
      </c>
      <c r="W14" s="131">
        <v>140</v>
      </c>
      <c r="X14" s="131">
        <v>140</v>
      </c>
      <c r="Y14" s="131">
        <v>140</v>
      </c>
      <c r="Z14" s="131">
        <v>140</v>
      </c>
      <c r="AA14" s="131">
        <v>200</v>
      </c>
      <c r="AB14" s="131">
        <v>140</v>
      </c>
      <c r="AC14" s="131">
        <v>140</v>
      </c>
      <c r="AD14" s="131">
        <v>320</v>
      </c>
      <c r="AE14" s="131">
        <v>260</v>
      </c>
      <c r="AF14" s="131">
        <v>120</v>
      </c>
      <c r="AG14" s="131">
        <v>120</v>
      </c>
      <c r="AH14" s="131">
        <v>170</v>
      </c>
      <c r="AI14" s="131">
        <v>200</v>
      </c>
      <c r="AJ14" s="131">
        <v>120</v>
      </c>
      <c r="AK14" s="131">
        <v>140</v>
      </c>
      <c r="AL14" s="131">
        <v>140</v>
      </c>
      <c r="AM14" s="131">
        <v>140</v>
      </c>
      <c r="AN14" s="131">
        <v>140</v>
      </c>
      <c r="AO14" s="131">
        <v>200</v>
      </c>
      <c r="AP14" s="131">
        <v>140</v>
      </c>
      <c r="AQ14" s="131"/>
      <c r="AR14" s="131">
        <v>120</v>
      </c>
      <c r="AS14" s="131">
        <v>140</v>
      </c>
      <c r="AT14" s="131">
        <v>140</v>
      </c>
      <c r="AU14" s="131">
        <v>320</v>
      </c>
      <c r="AV14" s="131">
        <v>140</v>
      </c>
      <c r="AW14" s="131">
        <v>140</v>
      </c>
      <c r="AX14" s="131">
        <v>140</v>
      </c>
      <c r="AY14" s="131">
        <v>180</v>
      </c>
      <c r="AZ14" s="131">
        <v>140</v>
      </c>
      <c r="BA14" s="131">
        <v>140</v>
      </c>
      <c r="BB14" s="131">
        <v>140</v>
      </c>
      <c r="BC14" s="131">
        <v>140</v>
      </c>
      <c r="BD14" s="131">
        <v>140</v>
      </c>
      <c r="BE14" s="131">
        <v>140</v>
      </c>
      <c r="BF14" s="131">
        <v>200</v>
      </c>
      <c r="BG14" s="131">
        <v>140</v>
      </c>
      <c r="BH14" s="131">
        <v>140</v>
      </c>
      <c r="BI14" s="131">
        <v>140</v>
      </c>
      <c r="BJ14" s="131">
        <v>140</v>
      </c>
      <c r="BK14" s="131">
        <v>140</v>
      </c>
      <c r="BL14" s="131">
        <v>140</v>
      </c>
      <c r="BM14" s="131">
        <v>140</v>
      </c>
      <c r="BN14" s="131">
        <v>140</v>
      </c>
      <c r="BO14" s="131">
        <v>160</v>
      </c>
      <c r="BP14" s="131">
        <v>200</v>
      </c>
      <c r="BQ14" s="131">
        <v>200</v>
      </c>
      <c r="BR14" s="131">
        <v>140</v>
      </c>
      <c r="BS14" s="131">
        <v>140</v>
      </c>
      <c r="BT14" s="131">
        <v>140</v>
      </c>
      <c r="BU14" s="131">
        <v>280</v>
      </c>
      <c r="BV14" s="131">
        <v>140</v>
      </c>
      <c r="BW14" s="131">
        <v>140</v>
      </c>
      <c r="BX14" s="131">
        <v>260</v>
      </c>
      <c r="BY14" s="131">
        <v>150</v>
      </c>
      <c r="BZ14" s="131">
        <v>65</v>
      </c>
      <c r="CA14" s="131">
        <v>200</v>
      </c>
      <c r="CB14" s="131">
        <v>140</v>
      </c>
      <c r="CC14" s="131">
        <v>320</v>
      </c>
      <c r="CD14" s="131">
        <v>200</v>
      </c>
      <c r="CE14" s="131">
        <v>200</v>
      </c>
      <c r="CF14" s="131">
        <v>140</v>
      </c>
      <c r="CG14" s="131">
        <v>140</v>
      </c>
      <c r="CH14" s="131">
        <v>140</v>
      </c>
      <c r="CI14" s="131">
        <v>260</v>
      </c>
      <c r="CJ14" s="131">
        <v>100</v>
      </c>
      <c r="CK14" s="131">
        <v>140</v>
      </c>
      <c r="CL14" s="131">
        <v>60</v>
      </c>
      <c r="CM14" s="131">
        <v>200</v>
      </c>
      <c r="CN14" s="131">
        <v>100</v>
      </c>
      <c r="CO14" s="131">
        <v>140</v>
      </c>
      <c r="CP14" s="131">
        <v>140</v>
      </c>
      <c r="CQ14" s="131">
        <v>210</v>
      </c>
      <c r="CR14" s="131">
        <v>135</v>
      </c>
      <c r="CS14" s="131">
        <v>100</v>
      </c>
      <c r="CT14" s="131">
        <v>370</v>
      </c>
      <c r="CU14" s="131">
        <v>260</v>
      </c>
      <c r="CV14" s="131">
        <v>230</v>
      </c>
      <c r="CW14" s="131">
        <v>160</v>
      </c>
      <c r="CX14" s="131">
        <v>160</v>
      </c>
      <c r="CY14" s="131">
        <v>140</v>
      </c>
      <c r="CZ14" s="131">
        <v>140</v>
      </c>
      <c r="DA14" s="131">
        <v>400</v>
      </c>
      <c r="DB14" s="131">
        <v>70</v>
      </c>
      <c r="DC14" s="131">
        <v>60</v>
      </c>
      <c r="DD14" s="131">
        <v>130</v>
      </c>
      <c r="DE14" s="131">
        <v>140</v>
      </c>
      <c r="DF14" s="131">
        <v>200</v>
      </c>
      <c r="DG14" s="132"/>
    </row>
    <row r="15" spans="1:110" s="135" customFormat="1" ht="12.75">
      <c r="A15" s="136" t="s">
        <v>26</v>
      </c>
      <c r="B15" s="137" t="s">
        <v>27</v>
      </c>
      <c r="C15" s="138"/>
      <c r="D15" s="139"/>
      <c r="E15" s="140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</row>
    <row r="16" spans="1:110" s="135" customFormat="1" ht="12.75">
      <c r="A16" s="136" t="s">
        <v>28</v>
      </c>
      <c r="B16" s="142" t="s">
        <v>324</v>
      </c>
      <c r="C16" s="138" t="s">
        <v>29</v>
      </c>
      <c r="D16" s="139">
        <v>4.85</v>
      </c>
      <c r="E16" s="140">
        <v>4.85</v>
      </c>
      <c r="F16" s="141">
        <f>F127*4/100</f>
        <v>23.96</v>
      </c>
      <c r="G16" s="141">
        <f aca="true" t="shared" si="3" ref="G16:BR16">G127*4/100</f>
        <v>23.96</v>
      </c>
      <c r="H16" s="141">
        <f t="shared" si="3"/>
        <v>23.92</v>
      </c>
      <c r="I16" s="141">
        <f t="shared" si="3"/>
        <v>58.92</v>
      </c>
      <c r="J16" s="141">
        <f t="shared" si="3"/>
        <v>43.6</v>
      </c>
      <c r="K16" s="141">
        <f t="shared" si="3"/>
        <v>24.24</v>
      </c>
      <c r="L16" s="141">
        <f t="shared" si="3"/>
        <v>57.8</v>
      </c>
      <c r="M16" s="141">
        <f t="shared" si="3"/>
        <v>24.28</v>
      </c>
      <c r="N16" s="141">
        <f t="shared" si="3"/>
        <v>44.28</v>
      </c>
      <c r="O16" s="141">
        <f t="shared" si="3"/>
        <v>43.36</v>
      </c>
      <c r="P16" s="141">
        <f t="shared" si="3"/>
        <v>23.96</v>
      </c>
      <c r="Q16" s="141">
        <f t="shared" si="3"/>
        <v>23.96</v>
      </c>
      <c r="R16" s="141">
        <f t="shared" si="3"/>
        <v>57.72</v>
      </c>
      <c r="S16" s="141">
        <f t="shared" si="3"/>
        <v>23.92</v>
      </c>
      <c r="T16" s="141">
        <f t="shared" si="3"/>
        <v>57.08</v>
      </c>
      <c r="U16" s="141">
        <f t="shared" si="3"/>
        <v>39.16</v>
      </c>
      <c r="V16" s="141">
        <f t="shared" si="3"/>
        <v>24.04</v>
      </c>
      <c r="W16" s="141">
        <f t="shared" si="3"/>
        <v>16.72</v>
      </c>
      <c r="X16" s="141">
        <f t="shared" si="3"/>
        <v>16.72</v>
      </c>
      <c r="Y16" s="141">
        <f t="shared" si="3"/>
        <v>24.32</v>
      </c>
      <c r="Z16" s="141">
        <f t="shared" si="3"/>
        <v>23.92</v>
      </c>
      <c r="AA16" s="141">
        <f t="shared" si="3"/>
        <v>44.4</v>
      </c>
      <c r="AB16" s="141">
        <f t="shared" si="3"/>
        <v>23.96</v>
      </c>
      <c r="AC16" s="141">
        <f t="shared" si="3"/>
        <v>23.92</v>
      </c>
      <c r="AD16" s="141">
        <f t="shared" si="3"/>
        <v>70.96</v>
      </c>
      <c r="AE16" s="141">
        <f t="shared" si="3"/>
        <v>57.72</v>
      </c>
      <c r="AF16" s="141">
        <f t="shared" si="3"/>
        <v>51.68</v>
      </c>
      <c r="AG16" s="141">
        <f t="shared" si="3"/>
        <v>56.96</v>
      </c>
      <c r="AH16" s="141">
        <f t="shared" si="3"/>
        <v>72.8</v>
      </c>
      <c r="AI16" s="141">
        <f t="shared" si="3"/>
        <v>43.8</v>
      </c>
      <c r="AJ16" s="141">
        <f t="shared" si="3"/>
        <v>43.68</v>
      </c>
      <c r="AK16" s="141">
        <f t="shared" si="3"/>
        <v>24.12</v>
      </c>
      <c r="AL16" s="141">
        <f t="shared" si="3"/>
        <v>24.32</v>
      </c>
      <c r="AM16" s="141">
        <f t="shared" si="3"/>
        <v>23.72</v>
      </c>
      <c r="AN16" s="141">
        <f t="shared" si="3"/>
        <v>24.28</v>
      </c>
      <c r="AO16" s="141">
        <f t="shared" si="3"/>
        <v>39.16</v>
      </c>
      <c r="AP16" s="141">
        <f t="shared" si="3"/>
        <v>23.72</v>
      </c>
      <c r="AQ16" s="141"/>
      <c r="AR16" s="141">
        <f t="shared" si="3"/>
        <v>40</v>
      </c>
      <c r="AS16" s="141">
        <f t="shared" si="3"/>
        <v>24.08</v>
      </c>
      <c r="AT16" s="141">
        <f t="shared" si="3"/>
        <v>24.04</v>
      </c>
      <c r="AU16" s="141">
        <f t="shared" si="3"/>
        <v>62.44</v>
      </c>
      <c r="AV16" s="141">
        <f t="shared" si="3"/>
        <v>66.84</v>
      </c>
      <c r="AW16" s="141">
        <f t="shared" si="3"/>
        <v>24.12</v>
      </c>
      <c r="AX16" s="141">
        <f t="shared" si="3"/>
        <v>24.12</v>
      </c>
      <c r="AY16" s="141">
        <f t="shared" si="3"/>
        <v>32.56</v>
      </c>
      <c r="AZ16" s="141">
        <f t="shared" si="3"/>
        <v>31.96</v>
      </c>
      <c r="BA16" s="141">
        <f t="shared" si="3"/>
        <v>30.08</v>
      </c>
      <c r="BB16" s="141">
        <f t="shared" si="3"/>
        <v>26.56</v>
      </c>
      <c r="BC16" s="141">
        <f t="shared" si="3"/>
        <v>26.56</v>
      </c>
      <c r="BD16" s="141">
        <f t="shared" si="3"/>
        <v>30.96</v>
      </c>
      <c r="BE16" s="141">
        <f t="shared" si="3"/>
        <v>50.72</v>
      </c>
      <c r="BF16" s="141">
        <f t="shared" si="3"/>
        <v>76.72</v>
      </c>
      <c r="BG16" s="141">
        <f t="shared" si="3"/>
        <v>23.92</v>
      </c>
      <c r="BH16" s="141">
        <f t="shared" si="3"/>
        <v>23.84</v>
      </c>
      <c r="BI16" s="141">
        <f t="shared" si="3"/>
        <v>23.92</v>
      </c>
      <c r="BJ16" s="141">
        <f t="shared" si="3"/>
        <v>23.84</v>
      </c>
      <c r="BK16" s="141">
        <f t="shared" si="3"/>
        <v>23.96</v>
      </c>
      <c r="BL16" s="141">
        <f t="shared" si="3"/>
        <v>23.92</v>
      </c>
      <c r="BM16" s="141">
        <f t="shared" si="3"/>
        <v>23.96</v>
      </c>
      <c r="BN16" s="141">
        <v>24.12</v>
      </c>
      <c r="BO16" s="141">
        <f t="shared" si="3"/>
        <v>35.28</v>
      </c>
      <c r="BP16" s="141">
        <f t="shared" si="3"/>
        <v>38.96</v>
      </c>
      <c r="BQ16" s="141">
        <f t="shared" si="3"/>
        <v>39</v>
      </c>
      <c r="BR16" s="141">
        <f t="shared" si="3"/>
        <v>21.8</v>
      </c>
      <c r="BS16" s="141">
        <f aca="true" t="shared" si="4" ref="BS16:DF16">BS127*4/100</f>
        <v>23.92</v>
      </c>
      <c r="BT16" s="141">
        <f t="shared" si="4"/>
        <v>24.24</v>
      </c>
      <c r="BU16" s="141">
        <f t="shared" si="4"/>
        <v>104.56</v>
      </c>
      <c r="BV16" s="141">
        <f t="shared" si="4"/>
        <v>23.92</v>
      </c>
      <c r="BW16" s="141">
        <f t="shared" si="4"/>
        <v>27.24</v>
      </c>
      <c r="BX16" s="141">
        <f t="shared" si="4"/>
        <v>53.8</v>
      </c>
      <c r="BY16" s="141">
        <f t="shared" si="4"/>
        <v>72.88</v>
      </c>
      <c r="BZ16" s="141">
        <f t="shared" si="4"/>
        <v>27.12</v>
      </c>
      <c r="CA16" s="141">
        <f t="shared" si="4"/>
        <v>44.2</v>
      </c>
      <c r="CB16" s="141">
        <f t="shared" si="4"/>
        <v>24.12</v>
      </c>
      <c r="CC16" s="141">
        <f t="shared" si="4"/>
        <v>58</v>
      </c>
      <c r="CD16" s="141">
        <f t="shared" si="4"/>
        <v>44.04</v>
      </c>
      <c r="CE16" s="141">
        <f t="shared" si="4"/>
        <v>38.28</v>
      </c>
      <c r="CF16" s="141">
        <f t="shared" si="4"/>
        <v>24.24</v>
      </c>
      <c r="CG16" s="141">
        <f t="shared" si="4"/>
        <v>24.44</v>
      </c>
      <c r="CH16" s="141">
        <f t="shared" si="4"/>
        <v>27.4</v>
      </c>
      <c r="CI16" s="141">
        <f t="shared" si="4"/>
        <v>47.84</v>
      </c>
      <c r="CJ16" s="141">
        <f t="shared" si="4"/>
        <v>56.68</v>
      </c>
      <c r="CK16" s="141">
        <f t="shared" si="4"/>
        <v>23.76</v>
      </c>
      <c r="CL16" s="141">
        <f t="shared" si="4"/>
        <v>50.16</v>
      </c>
      <c r="CM16" s="141">
        <f t="shared" si="4"/>
        <v>38.84</v>
      </c>
      <c r="CN16" s="141">
        <f t="shared" si="4"/>
        <v>43.88</v>
      </c>
      <c r="CO16" s="141">
        <f t="shared" si="4"/>
        <v>23.84</v>
      </c>
      <c r="CP16" s="141">
        <f t="shared" si="4"/>
        <v>30.92</v>
      </c>
      <c r="CQ16" s="141">
        <f t="shared" si="4"/>
        <v>41.84</v>
      </c>
      <c r="CR16" s="141">
        <f t="shared" si="4"/>
        <v>58.32</v>
      </c>
      <c r="CS16" s="141">
        <f t="shared" si="4"/>
        <v>0</v>
      </c>
      <c r="CT16" s="141">
        <f t="shared" si="4"/>
        <v>164.8</v>
      </c>
      <c r="CU16" s="141">
        <f t="shared" si="4"/>
        <v>104.56</v>
      </c>
      <c r="CV16" s="141">
        <f t="shared" si="4"/>
        <v>45.76</v>
      </c>
      <c r="CW16" s="141">
        <f t="shared" si="4"/>
        <v>35.96</v>
      </c>
      <c r="CX16" s="141">
        <f t="shared" si="4"/>
        <v>32.28</v>
      </c>
      <c r="CY16" s="141">
        <f t="shared" si="4"/>
        <v>24.011999999999997</v>
      </c>
      <c r="CZ16" s="141">
        <f t="shared" si="4"/>
        <v>27.344</v>
      </c>
      <c r="DA16" s="141">
        <f t="shared" si="4"/>
        <v>201.36</v>
      </c>
      <c r="DB16" s="141">
        <f t="shared" si="4"/>
        <v>10.68</v>
      </c>
      <c r="DC16" s="141">
        <f t="shared" si="4"/>
        <v>0</v>
      </c>
      <c r="DD16" s="141">
        <f t="shared" si="4"/>
        <v>27.872</v>
      </c>
      <c r="DE16" s="141">
        <f t="shared" si="4"/>
        <v>25.4</v>
      </c>
      <c r="DF16" s="141">
        <f t="shared" si="4"/>
        <v>44.12</v>
      </c>
    </row>
    <row r="17" spans="1:110" s="135" customFormat="1" ht="12.75">
      <c r="A17" s="136" t="s">
        <v>30</v>
      </c>
      <c r="B17" s="142" t="s">
        <v>31</v>
      </c>
      <c r="C17" s="138"/>
      <c r="D17" s="139"/>
      <c r="E17" s="14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</row>
    <row r="18" spans="1:110" s="135" customFormat="1" ht="12.75">
      <c r="A18" s="136"/>
      <c r="B18" s="138" t="s">
        <v>18</v>
      </c>
      <c r="C18" s="138"/>
      <c r="D18" s="139"/>
      <c r="E18" s="140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</row>
    <row r="19" spans="1:110" s="135" customFormat="1" ht="12.75">
      <c r="A19" s="136"/>
      <c r="B19" s="143" t="s">
        <v>32</v>
      </c>
      <c r="C19" s="138" t="s">
        <v>33</v>
      </c>
      <c r="D19" s="139">
        <v>19.38</v>
      </c>
      <c r="E19" s="140">
        <v>19.38</v>
      </c>
      <c r="F19" s="141">
        <v>8</v>
      </c>
      <c r="G19" s="141">
        <v>8</v>
      </c>
      <c r="H19" s="141">
        <v>8</v>
      </c>
      <c r="I19" s="141">
        <v>8</v>
      </c>
      <c r="J19" s="141">
        <v>8</v>
      </c>
      <c r="K19" s="141">
        <v>8</v>
      </c>
      <c r="L19" s="141">
        <v>8</v>
      </c>
      <c r="M19" s="141">
        <v>8</v>
      </c>
      <c r="N19" s="141">
        <v>8</v>
      </c>
      <c r="O19" s="141">
        <v>8</v>
      </c>
      <c r="P19" s="141">
        <v>8</v>
      </c>
      <c r="Q19" s="141">
        <v>8</v>
      </c>
      <c r="R19" s="141">
        <v>8</v>
      </c>
      <c r="S19" s="141">
        <v>8</v>
      </c>
      <c r="T19" s="141">
        <v>8</v>
      </c>
      <c r="U19" s="141">
        <v>8</v>
      </c>
      <c r="V19" s="141">
        <v>8</v>
      </c>
      <c r="W19" s="141">
        <v>8</v>
      </c>
      <c r="X19" s="141">
        <v>8</v>
      </c>
      <c r="Y19" s="141">
        <v>8</v>
      </c>
      <c r="Z19" s="141">
        <v>8</v>
      </c>
      <c r="AA19" s="141">
        <v>8</v>
      </c>
      <c r="AB19" s="141">
        <v>8</v>
      </c>
      <c r="AC19" s="141">
        <v>8</v>
      </c>
      <c r="AD19" s="141">
        <v>8</v>
      </c>
      <c r="AE19" s="141">
        <v>8</v>
      </c>
      <c r="AF19" s="141">
        <v>8</v>
      </c>
      <c r="AG19" s="141">
        <v>8</v>
      </c>
      <c r="AH19" s="141">
        <v>8</v>
      </c>
      <c r="AI19" s="141">
        <v>8</v>
      </c>
      <c r="AJ19" s="141">
        <v>8</v>
      </c>
      <c r="AK19" s="141">
        <v>8</v>
      </c>
      <c r="AL19" s="141">
        <v>8</v>
      </c>
      <c r="AM19" s="141">
        <v>8</v>
      </c>
      <c r="AN19" s="141">
        <v>8</v>
      </c>
      <c r="AO19" s="141">
        <v>8</v>
      </c>
      <c r="AP19" s="141">
        <v>8</v>
      </c>
      <c r="AQ19" s="141"/>
      <c r="AR19" s="141">
        <v>8</v>
      </c>
      <c r="AS19" s="141">
        <v>8</v>
      </c>
      <c r="AT19" s="141">
        <v>8</v>
      </c>
      <c r="AU19" s="141">
        <v>8</v>
      </c>
      <c r="AV19" s="141">
        <v>8</v>
      </c>
      <c r="AW19" s="141">
        <v>8</v>
      </c>
      <c r="AX19" s="141">
        <v>8</v>
      </c>
      <c r="AY19" s="141">
        <v>8</v>
      </c>
      <c r="AZ19" s="141">
        <v>8</v>
      </c>
      <c r="BA19" s="141">
        <v>8</v>
      </c>
      <c r="BB19" s="141">
        <v>8</v>
      </c>
      <c r="BC19" s="141">
        <v>8</v>
      </c>
      <c r="BD19" s="141">
        <v>8</v>
      </c>
      <c r="BE19" s="141">
        <v>8</v>
      </c>
      <c r="BF19" s="141">
        <v>8</v>
      </c>
      <c r="BG19" s="141">
        <v>8</v>
      </c>
      <c r="BH19" s="141">
        <v>8</v>
      </c>
      <c r="BI19" s="141">
        <v>8</v>
      </c>
      <c r="BJ19" s="141">
        <v>8</v>
      </c>
      <c r="BK19" s="141">
        <v>8</v>
      </c>
      <c r="BL19" s="141">
        <v>8</v>
      </c>
      <c r="BM19" s="141">
        <v>8</v>
      </c>
      <c r="BN19" s="141">
        <v>8</v>
      </c>
      <c r="BO19" s="141">
        <v>8</v>
      </c>
      <c r="BP19" s="141">
        <v>8</v>
      </c>
      <c r="BQ19" s="141">
        <v>8</v>
      </c>
      <c r="BR19" s="141">
        <v>8</v>
      </c>
      <c r="BS19" s="141">
        <v>8</v>
      </c>
      <c r="BT19" s="141">
        <v>8</v>
      </c>
      <c r="BU19" s="141">
        <v>8</v>
      </c>
      <c r="BV19" s="141">
        <v>8</v>
      </c>
      <c r="BW19" s="141">
        <v>8</v>
      </c>
      <c r="BX19" s="141">
        <v>8</v>
      </c>
      <c r="BY19" s="141">
        <v>8</v>
      </c>
      <c r="BZ19" s="141">
        <v>8</v>
      </c>
      <c r="CA19" s="141">
        <v>8</v>
      </c>
      <c r="CB19" s="141">
        <v>8</v>
      </c>
      <c r="CC19" s="141">
        <v>8</v>
      </c>
      <c r="CD19" s="141">
        <v>8</v>
      </c>
      <c r="CE19" s="141">
        <v>8</v>
      </c>
      <c r="CF19" s="141">
        <v>8</v>
      </c>
      <c r="CG19" s="141">
        <v>8</v>
      </c>
      <c r="CH19" s="141">
        <v>8</v>
      </c>
      <c r="CI19" s="141">
        <v>8</v>
      </c>
      <c r="CJ19" s="141">
        <v>8</v>
      </c>
      <c r="CK19" s="141">
        <v>8</v>
      </c>
      <c r="CL19" s="141">
        <v>8</v>
      </c>
      <c r="CM19" s="141">
        <v>8</v>
      </c>
      <c r="CN19" s="141">
        <v>8</v>
      </c>
      <c r="CO19" s="141">
        <v>8</v>
      </c>
      <c r="CP19" s="141">
        <v>8</v>
      </c>
      <c r="CQ19" s="141">
        <v>8</v>
      </c>
      <c r="CR19" s="141">
        <v>8</v>
      </c>
      <c r="CS19" s="141"/>
      <c r="CT19" s="141">
        <v>8</v>
      </c>
      <c r="CU19" s="141">
        <v>8</v>
      </c>
      <c r="CV19" s="141">
        <v>8</v>
      </c>
      <c r="CW19" s="141">
        <v>8</v>
      </c>
      <c r="CX19" s="141">
        <v>8</v>
      </c>
      <c r="CY19" s="141">
        <v>8</v>
      </c>
      <c r="CZ19" s="141">
        <v>8</v>
      </c>
      <c r="DA19" s="141">
        <v>8</v>
      </c>
      <c r="DB19" s="141">
        <v>8</v>
      </c>
      <c r="DC19" s="141"/>
      <c r="DD19" s="141"/>
      <c r="DE19" s="141">
        <v>8</v>
      </c>
      <c r="DF19" s="141">
        <v>8</v>
      </c>
    </row>
    <row r="20" spans="1:110" s="135" customFormat="1" ht="12.75">
      <c r="A20" s="136"/>
      <c r="B20" s="146" t="s">
        <v>387</v>
      </c>
      <c r="C20" s="138" t="s">
        <v>34</v>
      </c>
      <c r="D20" s="144">
        <v>362.84</v>
      </c>
      <c r="E20" s="145">
        <v>362.84</v>
      </c>
      <c r="F20" s="141">
        <v>2</v>
      </c>
      <c r="G20" s="141">
        <v>2</v>
      </c>
      <c r="H20" s="141">
        <v>2</v>
      </c>
      <c r="I20" s="141">
        <v>4</v>
      </c>
      <c r="J20" s="141">
        <v>3</v>
      </c>
      <c r="K20" s="141">
        <v>2</v>
      </c>
      <c r="L20" s="141">
        <v>4</v>
      </c>
      <c r="M20" s="141">
        <v>2</v>
      </c>
      <c r="N20" s="141">
        <v>3</v>
      </c>
      <c r="O20" s="141">
        <v>3</v>
      </c>
      <c r="P20" s="141">
        <v>2</v>
      </c>
      <c r="Q20" s="141">
        <v>2</v>
      </c>
      <c r="R20" s="141">
        <v>4</v>
      </c>
      <c r="S20" s="141">
        <v>2</v>
      </c>
      <c r="T20" s="141">
        <v>4</v>
      </c>
      <c r="U20" s="141">
        <v>3</v>
      </c>
      <c r="V20" s="141">
        <v>2</v>
      </c>
      <c r="W20" s="141">
        <v>2</v>
      </c>
      <c r="X20" s="141">
        <v>2</v>
      </c>
      <c r="Y20" s="141">
        <v>2</v>
      </c>
      <c r="Z20" s="141">
        <v>2</v>
      </c>
      <c r="AA20" s="141">
        <v>3</v>
      </c>
      <c r="AB20" s="141">
        <v>2</v>
      </c>
      <c r="AC20" s="141">
        <v>2</v>
      </c>
      <c r="AD20" s="141">
        <v>5</v>
      </c>
      <c r="AE20" s="141">
        <v>4</v>
      </c>
      <c r="AF20" s="141">
        <v>2</v>
      </c>
      <c r="AG20" s="141">
        <v>2</v>
      </c>
      <c r="AH20" s="141">
        <v>2</v>
      </c>
      <c r="AI20" s="141">
        <v>3</v>
      </c>
      <c r="AJ20" s="141">
        <v>2</v>
      </c>
      <c r="AK20" s="141">
        <v>2</v>
      </c>
      <c r="AL20" s="141">
        <v>2</v>
      </c>
      <c r="AM20" s="141">
        <v>2</v>
      </c>
      <c r="AN20" s="141">
        <v>2</v>
      </c>
      <c r="AO20" s="141">
        <v>3</v>
      </c>
      <c r="AP20" s="141">
        <v>2</v>
      </c>
      <c r="AQ20" s="141"/>
      <c r="AR20" s="141">
        <v>4</v>
      </c>
      <c r="AS20" s="141">
        <v>2</v>
      </c>
      <c r="AT20" s="141">
        <v>2</v>
      </c>
      <c r="AU20" s="141">
        <v>5</v>
      </c>
      <c r="AV20" s="141">
        <v>4</v>
      </c>
      <c r="AW20" s="141">
        <v>2</v>
      </c>
      <c r="AX20" s="141">
        <v>2</v>
      </c>
      <c r="AY20" s="141">
        <v>3</v>
      </c>
      <c r="AZ20" s="141">
        <v>2</v>
      </c>
      <c r="BA20" s="141">
        <v>2</v>
      </c>
      <c r="BB20" s="141">
        <v>2</v>
      </c>
      <c r="BC20" s="141">
        <v>2</v>
      </c>
      <c r="BD20" s="141">
        <v>2</v>
      </c>
      <c r="BE20" s="141">
        <v>3</v>
      </c>
      <c r="BF20" s="141">
        <v>5</v>
      </c>
      <c r="BG20" s="141">
        <v>2</v>
      </c>
      <c r="BH20" s="141">
        <v>2</v>
      </c>
      <c r="BI20" s="141">
        <v>2</v>
      </c>
      <c r="BJ20" s="141">
        <v>2</v>
      </c>
      <c r="BK20" s="141">
        <v>2</v>
      </c>
      <c r="BL20" s="141">
        <v>2</v>
      </c>
      <c r="BM20" s="141">
        <v>2</v>
      </c>
      <c r="BN20" s="141">
        <v>2</v>
      </c>
      <c r="BO20" s="141">
        <v>3</v>
      </c>
      <c r="BP20" s="141">
        <v>3</v>
      </c>
      <c r="BQ20" s="141">
        <v>3</v>
      </c>
      <c r="BR20" s="141">
        <v>2</v>
      </c>
      <c r="BS20" s="141">
        <v>2</v>
      </c>
      <c r="BT20" s="141">
        <v>2</v>
      </c>
      <c r="BU20" s="141">
        <v>4</v>
      </c>
      <c r="BV20" s="141">
        <v>2</v>
      </c>
      <c r="BW20" s="141">
        <v>2</v>
      </c>
      <c r="BX20" s="141">
        <v>4</v>
      </c>
      <c r="BY20" s="141">
        <v>2</v>
      </c>
      <c r="BZ20" s="141">
        <v>2</v>
      </c>
      <c r="CA20" s="141">
        <v>3</v>
      </c>
      <c r="CB20" s="141">
        <v>2</v>
      </c>
      <c r="CC20" s="141">
        <v>5</v>
      </c>
      <c r="CD20" s="141">
        <v>3</v>
      </c>
      <c r="CE20" s="141">
        <v>3</v>
      </c>
      <c r="CF20" s="141">
        <v>2</v>
      </c>
      <c r="CG20" s="141">
        <v>2</v>
      </c>
      <c r="CH20" s="141">
        <v>2</v>
      </c>
      <c r="CI20" s="141">
        <v>4</v>
      </c>
      <c r="CJ20" s="141">
        <v>2</v>
      </c>
      <c r="CK20" s="141">
        <v>2</v>
      </c>
      <c r="CL20" s="141">
        <v>2</v>
      </c>
      <c r="CM20" s="141">
        <v>3</v>
      </c>
      <c r="CN20" s="141">
        <v>2</v>
      </c>
      <c r="CO20" s="141">
        <v>2</v>
      </c>
      <c r="CP20" s="141">
        <v>2</v>
      </c>
      <c r="CQ20" s="141">
        <v>6</v>
      </c>
      <c r="CR20" s="141">
        <v>4</v>
      </c>
      <c r="CS20" s="141">
        <v>1</v>
      </c>
      <c r="CT20" s="141">
        <v>6</v>
      </c>
      <c r="CU20" s="141">
        <v>4</v>
      </c>
      <c r="CV20" s="141">
        <v>5</v>
      </c>
      <c r="CW20" s="141">
        <v>4</v>
      </c>
      <c r="CX20" s="141">
        <v>4</v>
      </c>
      <c r="CY20" s="141">
        <v>2</v>
      </c>
      <c r="CZ20" s="141">
        <v>2</v>
      </c>
      <c r="DA20" s="141">
        <v>6</v>
      </c>
      <c r="DB20" s="141">
        <v>2</v>
      </c>
      <c r="DC20" s="141">
        <v>1</v>
      </c>
      <c r="DD20" s="141">
        <v>2</v>
      </c>
      <c r="DE20" s="141">
        <v>2</v>
      </c>
      <c r="DF20" s="141">
        <v>3</v>
      </c>
    </row>
    <row r="21" spans="1:110" s="135" customFormat="1" ht="25.5">
      <c r="A21" s="136" t="s">
        <v>36</v>
      </c>
      <c r="B21" s="137" t="s">
        <v>37</v>
      </c>
      <c r="C21" s="138"/>
      <c r="D21" s="139"/>
      <c r="E21" s="145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</row>
    <row r="22" spans="1:110" s="135" customFormat="1" ht="33.75">
      <c r="A22" s="136" t="s">
        <v>38</v>
      </c>
      <c r="B22" s="142" t="s">
        <v>39</v>
      </c>
      <c r="C22" s="138" t="s">
        <v>0</v>
      </c>
      <c r="D22" s="144">
        <v>60.2381172</v>
      </c>
      <c r="E22" s="145">
        <v>60.2381172</v>
      </c>
      <c r="F22" s="141">
        <f>F42</f>
        <v>43.2</v>
      </c>
      <c r="G22" s="141">
        <f aca="true" t="shared" si="5" ref="G22:BR22">G42</f>
        <v>43.2</v>
      </c>
      <c r="H22" s="141">
        <f t="shared" si="5"/>
        <v>43.2</v>
      </c>
      <c r="I22" s="141">
        <f t="shared" si="5"/>
        <v>79.2</v>
      </c>
      <c r="J22" s="141">
        <f t="shared" si="5"/>
        <v>61.2</v>
      </c>
      <c r="K22" s="141">
        <f t="shared" si="5"/>
        <v>43.2</v>
      </c>
      <c r="L22" s="141">
        <f t="shared" si="5"/>
        <v>79.2</v>
      </c>
      <c r="M22" s="141">
        <f t="shared" si="5"/>
        <v>43.2</v>
      </c>
      <c r="N22" s="141">
        <f t="shared" si="5"/>
        <v>61.2</v>
      </c>
      <c r="O22" s="141">
        <f t="shared" si="5"/>
        <v>61.2</v>
      </c>
      <c r="P22" s="141">
        <f t="shared" si="5"/>
        <v>43.2</v>
      </c>
      <c r="Q22" s="141">
        <f t="shared" si="5"/>
        <v>43.2</v>
      </c>
      <c r="R22" s="141">
        <f t="shared" si="5"/>
        <v>79.2</v>
      </c>
      <c r="S22" s="141">
        <f t="shared" si="5"/>
        <v>43.2</v>
      </c>
      <c r="T22" s="141">
        <f t="shared" si="5"/>
        <v>79.2</v>
      </c>
      <c r="U22" s="141">
        <f t="shared" si="5"/>
        <v>61.2</v>
      </c>
      <c r="V22" s="141">
        <f t="shared" si="5"/>
        <v>43.2</v>
      </c>
      <c r="W22" s="141">
        <f t="shared" si="5"/>
        <v>43.2</v>
      </c>
      <c r="X22" s="141">
        <f t="shared" si="5"/>
        <v>43.2</v>
      </c>
      <c r="Y22" s="141">
        <f t="shared" si="5"/>
        <v>43.2</v>
      </c>
      <c r="Z22" s="141">
        <f t="shared" si="5"/>
        <v>43.2</v>
      </c>
      <c r="AA22" s="141">
        <f t="shared" si="5"/>
        <v>61.2</v>
      </c>
      <c r="AB22" s="141">
        <f t="shared" si="5"/>
        <v>43.2</v>
      </c>
      <c r="AC22" s="141">
        <f t="shared" si="5"/>
        <v>43.2</v>
      </c>
      <c r="AD22" s="141">
        <f t="shared" si="5"/>
        <v>97.2</v>
      </c>
      <c r="AE22" s="141">
        <f t="shared" si="5"/>
        <v>79.2</v>
      </c>
      <c r="AF22" s="141">
        <f t="shared" si="5"/>
        <v>81.86</v>
      </c>
      <c r="AG22" s="141">
        <f t="shared" si="5"/>
        <v>81.86</v>
      </c>
      <c r="AH22" s="141">
        <f t="shared" si="5"/>
        <v>94.5</v>
      </c>
      <c r="AI22" s="141">
        <f t="shared" si="5"/>
        <v>61.2</v>
      </c>
      <c r="AJ22" s="141">
        <f t="shared" si="5"/>
        <v>75.94</v>
      </c>
      <c r="AK22" s="141">
        <f t="shared" si="5"/>
        <v>43.2</v>
      </c>
      <c r="AL22" s="141">
        <f t="shared" si="5"/>
        <v>43.2</v>
      </c>
      <c r="AM22" s="141">
        <f t="shared" si="5"/>
        <v>43.2</v>
      </c>
      <c r="AN22" s="141">
        <f t="shared" si="5"/>
        <v>43.2</v>
      </c>
      <c r="AO22" s="141">
        <f t="shared" si="5"/>
        <v>61.2</v>
      </c>
      <c r="AP22" s="141">
        <f t="shared" si="5"/>
        <v>43.2</v>
      </c>
      <c r="AQ22" s="141">
        <f t="shared" si="5"/>
        <v>0</v>
      </c>
      <c r="AR22" s="141">
        <f t="shared" si="5"/>
        <v>43.2</v>
      </c>
      <c r="AS22" s="141">
        <f t="shared" si="5"/>
        <v>43.2</v>
      </c>
      <c r="AT22" s="141">
        <f t="shared" si="5"/>
        <v>43.2</v>
      </c>
      <c r="AU22" s="141">
        <f t="shared" si="5"/>
        <v>97.2</v>
      </c>
      <c r="AV22" s="141">
        <f t="shared" si="5"/>
        <v>97.64</v>
      </c>
      <c r="AW22" s="141">
        <f t="shared" si="5"/>
        <v>43.2</v>
      </c>
      <c r="AX22" s="141">
        <f t="shared" si="5"/>
        <v>43.2</v>
      </c>
      <c r="AY22" s="141">
        <f t="shared" si="5"/>
        <v>59.7</v>
      </c>
      <c r="AZ22" s="141">
        <f t="shared" si="5"/>
        <v>43.2</v>
      </c>
      <c r="BA22" s="141">
        <f t="shared" si="5"/>
        <v>43.2</v>
      </c>
      <c r="BB22" s="141">
        <f t="shared" si="5"/>
        <v>43.2</v>
      </c>
      <c r="BC22" s="141">
        <f t="shared" si="5"/>
        <v>43.2</v>
      </c>
      <c r="BD22" s="141">
        <f t="shared" si="5"/>
        <v>43.2</v>
      </c>
      <c r="BE22" s="141">
        <f t="shared" si="5"/>
        <v>62.6</v>
      </c>
      <c r="BF22" s="141">
        <f t="shared" si="5"/>
        <v>93.78</v>
      </c>
      <c r="BG22" s="141">
        <f t="shared" si="5"/>
        <v>43.2</v>
      </c>
      <c r="BH22" s="141">
        <f t="shared" si="5"/>
        <v>43.2</v>
      </c>
      <c r="BI22" s="141">
        <f t="shared" si="5"/>
        <v>43.2</v>
      </c>
      <c r="BJ22" s="141">
        <f t="shared" si="5"/>
        <v>43.2</v>
      </c>
      <c r="BK22" s="141">
        <f t="shared" si="5"/>
        <v>43.2</v>
      </c>
      <c r="BL22" s="141">
        <f t="shared" si="5"/>
        <v>43.2</v>
      </c>
      <c r="BM22" s="141">
        <f t="shared" si="5"/>
        <v>43.2</v>
      </c>
      <c r="BN22" s="141">
        <v>43.2</v>
      </c>
      <c r="BO22" s="141">
        <f t="shared" si="5"/>
        <v>59.7</v>
      </c>
      <c r="BP22" s="141">
        <f t="shared" si="5"/>
        <v>61.2</v>
      </c>
      <c r="BQ22" s="141">
        <f t="shared" si="5"/>
        <v>61.2</v>
      </c>
      <c r="BR22" s="141">
        <f t="shared" si="5"/>
        <v>43.2</v>
      </c>
      <c r="BS22" s="141">
        <f aca="true" t="shared" si="6" ref="BS22:DF22">BS42</f>
        <v>43.2</v>
      </c>
      <c r="BT22" s="141">
        <f t="shared" si="6"/>
        <v>43.2</v>
      </c>
      <c r="BU22" s="141">
        <f t="shared" si="6"/>
        <v>163.36</v>
      </c>
      <c r="BV22" s="141">
        <f t="shared" si="6"/>
        <v>43.2</v>
      </c>
      <c r="BW22" s="141">
        <f t="shared" si="6"/>
        <v>43.2</v>
      </c>
      <c r="BX22" s="141">
        <f t="shared" si="6"/>
        <v>79.2</v>
      </c>
      <c r="BY22" s="141">
        <f t="shared" si="6"/>
        <v>43.2</v>
      </c>
      <c r="BZ22" s="141">
        <f t="shared" si="6"/>
        <v>89.28</v>
      </c>
      <c r="CA22" s="141">
        <f t="shared" si="6"/>
        <v>61.2</v>
      </c>
      <c r="CB22" s="141">
        <f t="shared" si="6"/>
        <v>43.2</v>
      </c>
      <c r="CC22" s="141">
        <f t="shared" si="6"/>
        <v>97.2</v>
      </c>
      <c r="CD22" s="141">
        <f t="shared" si="6"/>
        <v>61.2</v>
      </c>
      <c r="CE22" s="141">
        <f t="shared" si="6"/>
        <v>61.2</v>
      </c>
      <c r="CF22" s="141">
        <f t="shared" si="6"/>
        <v>43.2</v>
      </c>
      <c r="CG22" s="141">
        <f t="shared" si="6"/>
        <v>43.2</v>
      </c>
      <c r="CH22" s="141">
        <f t="shared" si="6"/>
        <v>43.2</v>
      </c>
      <c r="CI22" s="141">
        <f t="shared" si="6"/>
        <v>79.2</v>
      </c>
      <c r="CJ22" s="141">
        <f t="shared" si="6"/>
        <v>68.18</v>
      </c>
      <c r="CK22" s="141">
        <f t="shared" si="6"/>
        <v>43.2</v>
      </c>
      <c r="CL22" s="141">
        <f t="shared" si="6"/>
        <v>68.24</v>
      </c>
      <c r="CM22" s="141">
        <f t="shared" si="6"/>
        <v>61.2</v>
      </c>
      <c r="CN22" s="141">
        <f t="shared" si="6"/>
        <v>68.12</v>
      </c>
      <c r="CO22" s="141">
        <f t="shared" si="6"/>
        <v>43.2</v>
      </c>
      <c r="CP22" s="141">
        <f t="shared" si="6"/>
        <v>43.2</v>
      </c>
      <c r="CQ22" s="141">
        <f t="shared" si="6"/>
        <v>115.34</v>
      </c>
      <c r="CR22" s="141">
        <f t="shared" si="6"/>
        <v>36.1</v>
      </c>
      <c r="CS22" s="141">
        <f t="shared" si="6"/>
        <v>26.1</v>
      </c>
      <c r="CT22" s="141">
        <f t="shared" si="6"/>
        <v>235</v>
      </c>
      <c r="CU22" s="141">
        <f t="shared" si="6"/>
        <v>163.36</v>
      </c>
      <c r="CV22" s="141">
        <f t="shared" si="6"/>
        <v>119.88</v>
      </c>
      <c r="CW22" s="141">
        <f t="shared" si="6"/>
        <v>88.56</v>
      </c>
      <c r="CX22" s="141">
        <f t="shared" si="6"/>
        <v>88.56</v>
      </c>
      <c r="CY22" s="141">
        <f t="shared" si="6"/>
        <v>43.2</v>
      </c>
      <c r="CZ22" s="141">
        <f t="shared" si="6"/>
        <v>59.7</v>
      </c>
      <c r="DA22" s="141">
        <f t="shared" si="6"/>
        <v>232.66</v>
      </c>
      <c r="DB22" s="141">
        <f t="shared" si="6"/>
        <v>10.96</v>
      </c>
      <c r="DC22" s="141">
        <f t="shared" si="6"/>
        <v>9.58</v>
      </c>
      <c r="DD22" s="141">
        <f t="shared" si="6"/>
        <v>26.52</v>
      </c>
      <c r="DE22" s="141">
        <f t="shared" si="6"/>
        <v>43.2</v>
      </c>
      <c r="DF22" s="141">
        <f t="shared" si="6"/>
        <v>61.2</v>
      </c>
    </row>
    <row r="23" spans="1:110" s="135" customFormat="1" ht="12.75">
      <c r="A23" s="136" t="s">
        <v>40</v>
      </c>
      <c r="B23" s="142" t="s">
        <v>41</v>
      </c>
      <c r="C23" s="138"/>
      <c r="D23" s="144"/>
      <c r="E23" s="145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</row>
    <row r="24" spans="1:110" s="135" customFormat="1" ht="12.75">
      <c r="A24" s="136"/>
      <c r="B24" s="138" t="s">
        <v>18</v>
      </c>
      <c r="C24" s="138"/>
      <c r="D24" s="144"/>
      <c r="E24" s="145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</row>
    <row r="25" spans="1:110" s="135" customFormat="1" ht="12.75">
      <c r="A25" s="136"/>
      <c r="B25" s="146" t="s">
        <v>43</v>
      </c>
      <c r="C25" s="138" t="s">
        <v>42</v>
      </c>
      <c r="D25" s="144">
        <v>429.43</v>
      </c>
      <c r="E25" s="145">
        <v>429.43</v>
      </c>
      <c r="F25" s="227">
        <f>F22*0.065/0.1*0.6</f>
        <v>16.848</v>
      </c>
      <c r="G25" s="227">
        <f aca="true" t="shared" si="7" ref="G25:AE25">G22*0.065/0.1*0.6</f>
        <v>16.848</v>
      </c>
      <c r="H25" s="227">
        <f t="shared" si="7"/>
        <v>16.848</v>
      </c>
      <c r="I25" s="227">
        <f t="shared" si="7"/>
        <v>30.888</v>
      </c>
      <c r="J25" s="227">
        <v>53.9</v>
      </c>
      <c r="K25" s="227">
        <f t="shared" si="7"/>
        <v>16.848</v>
      </c>
      <c r="L25" s="227">
        <f t="shared" si="7"/>
        <v>30.888</v>
      </c>
      <c r="M25" s="227">
        <f t="shared" si="7"/>
        <v>16.848</v>
      </c>
      <c r="N25" s="227">
        <f t="shared" si="7"/>
        <v>23.868</v>
      </c>
      <c r="O25" s="227">
        <f t="shared" si="7"/>
        <v>23.868</v>
      </c>
      <c r="P25" s="227">
        <v>30</v>
      </c>
      <c r="Q25" s="227">
        <f t="shared" si="7"/>
        <v>16.848</v>
      </c>
      <c r="R25" s="227">
        <v>60</v>
      </c>
      <c r="S25" s="227">
        <f t="shared" si="7"/>
        <v>16.848</v>
      </c>
      <c r="T25" s="227">
        <f t="shared" si="7"/>
        <v>30.888</v>
      </c>
      <c r="U25" s="227">
        <f t="shared" si="7"/>
        <v>23.868</v>
      </c>
      <c r="V25" s="227">
        <f t="shared" si="7"/>
        <v>16.848</v>
      </c>
      <c r="W25" s="227">
        <f t="shared" si="7"/>
        <v>16.848</v>
      </c>
      <c r="X25" s="227">
        <v>18</v>
      </c>
      <c r="Y25" s="227">
        <f t="shared" si="7"/>
        <v>16.848</v>
      </c>
      <c r="Z25" s="227">
        <f t="shared" si="7"/>
        <v>16.848</v>
      </c>
      <c r="AA25" s="227">
        <f t="shared" si="7"/>
        <v>23.868</v>
      </c>
      <c r="AB25" s="227">
        <v>18</v>
      </c>
      <c r="AC25" s="227">
        <f t="shared" si="7"/>
        <v>16.848</v>
      </c>
      <c r="AD25" s="227">
        <f t="shared" si="7"/>
        <v>37.908</v>
      </c>
      <c r="AE25" s="227">
        <f t="shared" si="7"/>
        <v>30.888</v>
      </c>
      <c r="AF25" s="141"/>
      <c r="AG25" s="141"/>
      <c r="AH25" s="141"/>
      <c r="AI25" s="227">
        <f aca="true" t="shared" si="8" ref="AI25:AP25">AI22*0.065/0.1*0.6</f>
        <v>23.868</v>
      </c>
      <c r="AJ25" s="141"/>
      <c r="AK25" s="227">
        <f t="shared" si="8"/>
        <v>16.848</v>
      </c>
      <c r="AL25" s="227">
        <f t="shared" si="8"/>
        <v>16.848</v>
      </c>
      <c r="AM25" s="227">
        <f t="shared" si="8"/>
        <v>16.848</v>
      </c>
      <c r="AN25" s="227">
        <f t="shared" si="8"/>
        <v>16.848</v>
      </c>
      <c r="AO25" s="227">
        <f t="shared" si="8"/>
        <v>23.868</v>
      </c>
      <c r="AP25" s="227">
        <f t="shared" si="8"/>
        <v>16.848</v>
      </c>
      <c r="AQ25" s="141"/>
      <c r="AR25" s="141"/>
      <c r="AS25" s="227">
        <f aca="true" t="shared" si="9" ref="AS25:BD25">AS22*0.065/0.1*0.6</f>
        <v>16.848</v>
      </c>
      <c r="AT25" s="227">
        <f t="shared" si="9"/>
        <v>16.848</v>
      </c>
      <c r="AU25" s="227">
        <f t="shared" si="9"/>
        <v>37.908</v>
      </c>
      <c r="AV25" s="227">
        <f t="shared" si="9"/>
        <v>38.0796</v>
      </c>
      <c r="AW25" s="227">
        <f t="shared" si="9"/>
        <v>16.848</v>
      </c>
      <c r="AX25" s="227">
        <f t="shared" si="9"/>
        <v>16.848</v>
      </c>
      <c r="AY25" s="227">
        <f t="shared" si="9"/>
        <v>23.282999999999998</v>
      </c>
      <c r="AZ25" s="227">
        <f t="shared" si="9"/>
        <v>16.848</v>
      </c>
      <c r="BA25" s="227">
        <f t="shared" si="9"/>
        <v>16.848</v>
      </c>
      <c r="BB25" s="227">
        <f t="shared" si="9"/>
        <v>16.848</v>
      </c>
      <c r="BC25" s="227">
        <f t="shared" si="9"/>
        <v>16.848</v>
      </c>
      <c r="BD25" s="227">
        <f t="shared" si="9"/>
        <v>16.848</v>
      </c>
      <c r="BE25" s="141"/>
      <c r="BF25" s="141"/>
      <c r="BG25" s="227">
        <f aca="true" t="shared" si="10" ref="BG25:BX25">BG22*0.065/0.1*0.6</f>
        <v>16.848</v>
      </c>
      <c r="BH25" s="227">
        <f t="shared" si="10"/>
        <v>16.848</v>
      </c>
      <c r="BI25" s="227">
        <f t="shared" si="10"/>
        <v>16.848</v>
      </c>
      <c r="BJ25" s="227">
        <f t="shared" si="10"/>
        <v>16.848</v>
      </c>
      <c r="BK25" s="227">
        <f t="shared" si="10"/>
        <v>16.848</v>
      </c>
      <c r="BL25" s="227">
        <f t="shared" si="10"/>
        <v>16.848</v>
      </c>
      <c r="BM25" s="227">
        <f t="shared" si="10"/>
        <v>16.848</v>
      </c>
      <c r="BN25" s="227">
        <v>345</v>
      </c>
      <c r="BO25" s="227">
        <v>113.3</v>
      </c>
      <c r="BP25" s="227">
        <f t="shared" si="10"/>
        <v>23.868</v>
      </c>
      <c r="BQ25" s="227">
        <f t="shared" si="10"/>
        <v>23.868</v>
      </c>
      <c r="BR25" s="227">
        <f t="shared" si="10"/>
        <v>16.848</v>
      </c>
      <c r="BS25" s="227">
        <f t="shared" si="10"/>
        <v>16.848</v>
      </c>
      <c r="BT25" s="227">
        <f t="shared" si="10"/>
        <v>16.848</v>
      </c>
      <c r="BU25" s="141"/>
      <c r="BV25" s="227">
        <f t="shared" si="10"/>
        <v>16.848</v>
      </c>
      <c r="BW25" s="227">
        <v>120</v>
      </c>
      <c r="BX25" s="227">
        <f t="shared" si="10"/>
        <v>30.888</v>
      </c>
      <c r="BY25" s="141"/>
      <c r="BZ25" s="141"/>
      <c r="CA25" s="227">
        <f aca="true" t="shared" si="11" ref="CA25:CQ25">CA22*0.065/0.1*0.6</f>
        <v>23.868</v>
      </c>
      <c r="CB25" s="227">
        <v>25</v>
      </c>
      <c r="CC25" s="227">
        <f t="shared" si="11"/>
        <v>37.908</v>
      </c>
      <c r="CD25" s="227">
        <f t="shared" si="11"/>
        <v>23.868</v>
      </c>
      <c r="CE25" s="227">
        <f t="shared" si="11"/>
        <v>23.868</v>
      </c>
      <c r="CF25" s="227">
        <f t="shared" si="11"/>
        <v>16.848</v>
      </c>
      <c r="CG25" s="227">
        <f t="shared" si="11"/>
        <v>16.848</v>
      </c>
      <c r="CH25" s="227">
        <f t="shared" si="11"/>
        <v>16.848</v>
      </c>
      <c r="CI25" s="227">
        <f t="shared" si="11"/>
        <v>30.888</v>
      </c>
      <c r="CJ25" s="141"/>
      <c r="CK25" s="227">
        <f t="shared" si="11"/>
        <v>16.848</v>
      </c>
      <c r="CL25" s="141"/>
      <c r="CM25" s="227">
        <f t="shared" si="11"/>
        <v>23.868</v>
      </c>
      <c r="CN25" s="141"/>
      <c r="CO25" s="227">
        <f t="shared" si="11"/>
        <v>16.848</v>
      </c>
      <c r="CP25" s="227">
        <f t="shared" si="11"/>
        <v>16.848</v>
      </c>
      <c r="CQ25" s="227">
        <f t="shared" si="11"/>
        <v>44.9826</v>
      </c>
      <c r="CR25" s="141"/>
      <c r="CS25" s="141"/>
      <c r="CT25" s="141"/>
      <c r="CU25" s="141"/>
      <c r="CV25" s="227">
        <f>CV22*0.065/0.1*0.6</f>
        <v>46.7532</v>
      </c>
      <c r="CW25" s="227">
        <f>CW22*0.065/0.1*0.6</f>
        <v>34.538399999999996</v>
      </c>
      <c r="CX25" s="227">
        <f>CX22*0.065/0.1*0.6</f>
        <v>34.538399999999996</v>
      </c>
      <c r="CY25" s="227">
        <f>CY22*0.065/0.1*0.6</f>
        <v>16.848</v>
      </c>
      <c r="CZ25" s="227">
        <f>CZ22*0.065/0.1*0.6</f>
        <v>23.282999999999998</v>
      </c>
      <c r="DA25" s="141"/>
      <c r="DB25" s="227">
        <f>DB22*0.065/0.1*0.6</f>
        <v>4.2744</v>
      </c>
      <c r="DC25" s="141"/>
      <c r="DD25" s="141"/>
      <c r="DE25" s="227">
        <f>DE22*0.065/0.1*0.6</f>
        <v>16.848</v>
      </c>
      <c r="DF25" s="227">
        <f>DF22*0.065/0.1*0.6</f>
        <v>23.868</v>
      </c>
    </row>
    <row r="26" spans="1:110" s="135" customFormat="1" ht="12.75">
      <c r="A26" s="136"/>
      <c r="B26" s="146" t="s">
        <v>44</v>
      </c>
      <c r="C26" s="138" t="s">
        <v>42</v>
      </c>
      <c r="D26" s="144">
        <v>41.55</v>
      </c>
      <c r="E26" s="145">
        <v>41.55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</row>
    <row r="27" spans="1:110" s="135" customFormat="1" ht="38.25">
      <c r="A27" s="136" t="s">
        <v>45</v>
      </c>
      <c r="B27" s="137" t="s">
        <v>46</v>
      </c>
      <c r="C27" s="138"/>
      <c r="D27" s="144"/>
      <c r="E27" s="145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</row>
    <row r="28" spans="1:110" s="135" customFormat="1" ht="12.75">
      <c r="A28" s="136" t="s">
        <v>47</v>
      </c>
      <c r="B28" s="142" t="s">
        <v>48</v>
      </c>
      <c r="C28" s="138" t="s">
        <v>49</v>
      </c>
      <c r="D28" s="144">
        <v>26.5319812</v>
      </c>
      <c r="E28" s="145">
        <v>26.5319812</v>
      </c>
      <c r="F28" s="141">
        <v>26.78</v>
      </c>
      <c r="G28" s="141">
        <v>26.73</v>
      </c>
      <c r="H28" s="141">
        <v>26.97</v>
      </c>
      <c r="I28" s="141">
        <v>57.6</v>
      </c>
      <c r="J28" s="141">
        <v>43.73</v>
      </c>
      <c r="K28" s="141">
        <v>26.33</v>
      </c>
      <c r="L28" s="141">
        <v>62.618</v>
      </c>
      <c r="M28" s="141">
        <v>26.91</v>
      </c>
      <c r="N28" s="141">
        <v>43.55</v>
      </c>
      <c r="O28" s="141">
        <v>43.745</v>
      </c>
      <c r="P28" s="141">
        <v>26.82</v>
      </c>
      <c r="Q28" s="141">
        <v>26.828</v>
      </c>
      <c r="R28" s="141">
        <v>57.135</v>
      </c>
      <c r="S28" s="141">
        <v>27.08</v>
      </c>
      <c r="T28" s="141">
        <v>57.623</v>
      </c>
      <c r="U28" s="141">
        <v>43.836</v>
      </c>
      <c r="V28" s="141">
        <v>26.9</v>
      </c>
      <c r="W28" s="141">
        <v>29.08</v>
      </c>
      <c r="X28" s="141">
        <v>29.08</v>
      </c>
      <c r="Y28" s="141">
        <v>27.02</v>
      </c>
      <c r="Z28" s="141">
        <v>27.09</v>
      </c>
      <c r="AA28" s="141">
        <v>44.315</v>
      </c>
      <c r="AB28" s="141">
        <v>26.23</v>
      </c>
      <c r="AC28" s="141">
        <v>27.08</v>
      </c>
      <c r="AD28" s="141">
        <v>70.535</v>
      </c>
      <c r="AE28" s="141">
        <v>57.134</v>
      </c>
      <c r="AF28" s="141">
        <v>41.472</v>
      </c>
      <c r="AG28" s="141">
        <v>40.389</v>
      </c>
      <c r="AH28" s="141">
        <v>61.5</v>
      </c>
      <c r="AI28" s="141">
        <v>47.096</v>
      </c>
      <c r="AJ28" s="141">
        <v>47.096</v>
      </c>
      <c r="AK28" s="141">
        <v>26.88</v>
      </c>
      <c r="AL28" s="141">
        <v>27.14</v>
      </c>
      <c r="AM28" s="141">
        <v>27.03</v>
      </c>
      <c r="AN28" s="141">
        <v>27.03</v>
      </c>
      <c r="AO28" s="141">
        <v>47.573</v>
      </c>
      <c r="AP28" s="141">
        <v>27.1</v>
      </c>
      <c r="AQ28" s="141"/>
      <c r="AR28" s="141">
        <v>37.501</v>
      </c>
      <c r="AS28" s="141">
        <v>27.1</v>
      </c>
      <c r="AT28" s="141">
        <v>27.12</v>
      </c>
      <c r="AU28" s="141">
        <v>70.777</v>
      </c>
      <c r="AV28" s="141">
        <v>63.952</v>
      </c>
      <c r="AW28" s="141">
        <v>27</v>
      </c>
      <c r="AX28" s="141">
        <v>26.89</v>
      </c>
      <c r="AY28" s="141">
        <v>34.951</v>
      </c>
      <c r="AZ28" s="141">
        <v>27.79</v>
      </c>
      <c r="BA28" s="141">
        <v>27.91</v>
      </c>
      <c r="BB28" s="141">
        <v>28.518</v>
      </c>
      <c r="BC28" s="141">
        <v>28.6</v>
      </c>
      <c r="BD28" s="141">
        <v>29.035</v>
      </c>
      <c r="BE28" s="141">
        <v>40.731</v>
      </c>
      <c r="BF28" s="141">
        <v>59.284</v>
      </c>
      <c r="BG28" s="141">
        <v>27.21</v>
      </c>
      <c r="BH28" s="141">
        <v>26.66</v>
      </c>
      <c r="BI28" s="141">
        <v>27.245</v>
      </c>
      <c r="BJ28" s="141">
        <v>27.21</v>
      </c>
      <c r="BK28" s="141">
        <v>26.8</v>
      </c>
      <c r="BL28" s="141">
        <v>27.31</v>
      </c>
      <c r="BM28" s="141">
        <v>27.13</v>
      </c>
      <c r="BN28" s="141">
        <v>26.99</v>
      </c>
      <c r="BO28" s="141">
        <v>35.33</v>
      </c>
      <c r="BP28" s="141">
        <v>43.95</v>
      </c>
      <c r="BQ28" s="141">
        <v>44.52</v>
      </c>
      <c r="BR28" s="141">
        <v>27.13</v>
      </c>
      <c r="BS28" s="141">
        <v>27.17</v>
      </c>
      <c r="BT28" s="141">
        <v>27.28</v>
      </c>
      <c r="BU28" s="141">
        <v>82.909</v>
      </c>
      <c r="BV28" s="141">
        <v>27.24</v>
      </c>
      <c r="BW28" s="141">
        <v>26.94</v>
      </c>
      <c r="BX28" s="141">
        <v>61.049</v>
      </c>
      <c r="BY28" s="141">
        <v>42.483</v>
      </c>
      <c r="BZ28" s="141">
        <v>40.52</v>
      </c>
      <c r="CA28" s="141">
        <v>43.97</v>
      </c>
      <c r="CB28" s="141">
        <v>26.39</v>
      </c>
      <c r="CC28" s="141">
        <v>70.96</v>
      </c>
      <c r="CD28" s="141">
        <v>44.199</v>
      </c>
      <c r="CE28" s="141">
        <v>43.61</v>
      </c>
      <c r="CF28" s="141">
        <v>26.722</v>
      </c>
      <c r="CG28" s="141">
        <v>27.45</v>
      </c>
      <c r="CH28" s="141">
        <v>27.013</v>
      </c>
      <c r="CI28" s="141">
        <v>53.564</v>
      </c>
      <c r="CJ28" s="141">
        <v>59.612</v>
      </c>
      <c r="CK28" s="141">
        <v>27.175</v>
      </c>
      <c r="CL28" s="141">
        <v>29.448</v>
      </c>
      <c r="CM28" s="141">
        <v>43.251</v>
      </c>
      <c r="CN28" s="141">
        <v>58.053</v>
      </c>
      <c r="CO28" s="141">
        <v>26.98</v>
      </c>
      <c r="CP28" s="141">
        <v>29.07</v>
      </c>
      <c r="CQ28" s="141">
        <v>77.204</v>
      </c>
      <c r="CR28" s="141">
        <v>21.089</v>
      </c>
      <c r="CS28" s="141">
        <v>14.78</v>
      </c>
      <c r="CT28" s="141">
        <v>137.136</v>
      </c>
      <c r="CU28" s="141">
        <v>81.366</v>
      </c>
      <c r="CV28" s="141">
        <v>97.423</v>
      </c>
      <c r="CW28" s="141">
        <v>62.208</v>
      </c>
      <c r="CX28" s="141">
        <v>61.984</v>
      </c>
      <c r="CY28" s="141">
        <v>26.925</v>
      </c>
      <c r="CZ28" s="141">
        <v>30.129</v>
      </c>
      <c r="DA28" s="141">
        <v>168.554</v>
      </c>
      <c r="DB28" s="141">
        <v>5.349</v>
      </c>
      <c r="DC28" s="141">
        <v>5.143</v>
      </c>
      <c r="DD28" s="141">
        <v>14.789</v>
      </c>
      <c r="DE28" s="141">
        <v>25.701</v>
      </c>
      <c r="DF28" s="141">
        <v>44.275</v>
      </c>
    </row>
    <row r="29" spans="1:110" s="135" customFormat="1" ht="12.75">
      <c r="A29" s="136"/>
      <c r="B29" s="142"/>
      <c r="C29" s="138"/>
      <c r="D29" s="144"/>
      <c r="E29" s="145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</row>
    <row r="30" spans="1:110" s="135" customFormat="1" ht="25.5">
      <c r="A30" s="136" t="s">
        <v>50</v>
      </c>
      <c r="B30" s="137" t="s">
        <v>51</v>
      </c>
      <c r="C30" s="138"/>
      <c r="D30" s="144"/>
      <c r="E30" s="145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</row>
    <row r="31" spans="1:110" s="135" customFormat="1" ht="12.75">
      <c r="A31" s="136" t="s">
        <v>52</v>
      </c>
      <c r="B31" s="142" t="s">
        <v>53</v>
      </c>
      <c r="C31" s="138"/>
      <c r="D31" s="144"/>
      <c r="E31" s="145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</row>
    <row r="32" spans="1:110" s="135" customFormat="1" ht="12.75">
      <c r="A32" s="136"/>
      <c r="B32" s="142" t="s">
        <v>18</v>
      </c>
      <c r="C32" s="138"/>
      <c r="D32" s="144"/>
      <c r="E32" s="145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</row>
    <row r="33" spans="1:111" s="148" customFormat="1" ht="22.5">
      <c r="A33" s="136"/>
      <c r="B33" s="142" t="s">
        <v>54</v>
      </c>
      <c r="C33" s="138" t="s">
        <v>55</v>
      </c>
      <c r="D33" s="144">
        <v>59.155280000000005</v>
      </c>
      <c r="E33" s="145">
        <v>59.155280000000005</v>
      </c>
      <c r="F33" s="141">
        <v>14.58</v>
      </c>
      <c r="G33" s="141">
        <v>14.6</v>
      </c>
      <c r="H33" s="141">
        <v>14.58</v>
      </c>
      <c r="I33" s="141">
        <v>30.8</v>
      </c>
      <c r="J33" s="141">
        <v>23.26</v>
      </c>
      <c r="K33" s="141">
        <v>14.74</v>
      </c>
      <c r="L33" s="141">
        <v>30.78</v>
      </c>
      <c r="M33" s="141">
        <v>14.58</v>
      </c>
      <c r="N33" s="141">
        <v>23.62</v>
      </c>
      <c r="O33" s="141">
        <v>23.14</v>
      </c>
      <c r="P33" s="141">
        <v>14.72</v>
      </c>
      <c r="Q33" s="141">
        <v>14.72</v>
      </c>
      <c r="R33" s="141">
        <v>30.72</v>
      </c>
      <c r="S33" s="141">
        <v>14.68</v>
      </c>
      <c r="T33" s="141">
        <v>30.38</v>
      </c>
      <c r="U33" s="141">
        <v>23.36</v>
      </c>
      <c r="V33" s="141">
        <v>14.56</v>
      </c>
      <c r="W33" s="141">
        <v>14.6</v>
      </c>
      <c r="X33" s="141">
        <v>14.6</v>
      </c>
      <c r="Y33" s="141">
        <v>14.72</v>
      </c>
      <c r="Z33" s="141">
        <v>14.6</v>
      </c>
      <c r="AA33" s="141">
        <v>23.68</v>
      </c>
      <c r="AB33" s="141">
        <v>14.46</v>
      </c>
      <c r="AC33" s="141">
        <v>14.6</v>
      </c>
      <c r="AD33" s="141">
        <v>37.74</v>
      </c>
      <c r="AE33" s="141">
        <v>30.72</v>
      </c>
      <c r="AF33" s="141">
        <v>12.92</v>
      </c>
      <c r="AG33" s="141">
        <v>14.24</v>
      </c>
      <c r="AH33" s="141">
        <v>18.2</v>
      </c>
      <c r="AI33" s="141">
        <v>23.38</v>
      </c>
      <c r="AJ33" s="141">
        <v>12.92</v>
      </c>
      <c r="AK33" s="141">
        <v>14.56</v>
      </c>
      <c r="AL33" s="141">
        <v>14.56</v>
      </c>
      <c r="AM33" s="141">
        <v>14.6</v>
      </c>
      <c r="AN33" s="141">
        <v>14.6</v>
      </c>
      <c r="AO33" s="141">
        <v>23.554</v>
      </c>
      <c r="AP33" s="141">
        <v>14.66</v>
      </c>
      <c r="AQ33" s="141"/>
      <c r="AR33" s="141">
        <v>20.004</v>
      </c>
      <c r="AS33" s="141">
        <v>14.62</v>
      </c>
      <c r="AT33" s="141">
        <v>14.56</v>
      </c>
      <c r="AU33" s="141">
        <v>37.948</v>
      </c>
      <c r="AV33" s="141">
        <v>16.708</v>
      </c>
      <c r="AW33" s="141">
        <v>14.62</v>
      </c>
      <c r="AX33" s="141">
        <v>14.62</v>
      </c>
      <c r="AY33" s="141">
        <v>19.76</v>
      </c>
      <c r="AZ33" s="141">
        <v>16.1</v>
      </c>
      <c r="BA33" s="141">
        <v>16.1</v>
      </c>
      <c r="BB33" s="141">
        <v>16.064</v>
      </c>
      <c r="BC33" s="141">
        <v>16.064</v>
      </c>
      <c r="BD33" s="141">
        <v>16.06</v>
      </c>
      <c r="BE33" s="141">
        <v>12.68</v>
      </c>
      <c r="BF33" s="141">
        <v>19.904</v>
      </c>
      <c r="BG33" s="141">
        <v>14.66</v>
      </c>
      <c r="BH33" s="141">
        <v>14.66</v>
      </c>
      <c r="BI33" s="141">
        <v>14.7</v>
      </c>
      <c r="BJ33" s="141">
        <v>14.6</v>
      </c>
      <c r="BK33" s="141">
        <v>14.66</v>
      </c>
      <c r="BL33" s="141">
        <v>14.72</v>
      </c>
      <c r="BM33" s="141">
        <v>14.58</v>
      </c>
      <c r="BN33" s="141">
        <v>14.6</v>
      </c>
      <c r="BO33" s="141">
        <v>20.26</v>
      </c>
      <c r="BP33" s="141">
        <v>23.38</v>
      </c>
      <c r="BQ33" s="141">
        <v>23.46</v>
      </c>
      <c r="BR33" s="141">
        <v>14.68</v>
      </c>
      <c r="BS33" s="141">
        <v>14.68</v>
      </c>
      <c r="BT33" s="141">
        <v>14.7</v>
      </c>
      <c r="BU33" s="141">
        <v>26.14</v>
      </c>
      <c r="BV33" s="141">
        <v>14.6</v>
      </c>
      <c r="BW33" s="141">
        <v>14.6</v>
      </c>
      <c r="BX33" s="141">
        <v>32.534</v>
      </c>
      <c r="BY33" s="141">
        <v>18.94</v>
      </c>
      <c r="BZ33" s="141">
        <v>8.52</v>
      </c>
      <c r="CA33" s="141">
        <v>25.286</v>
      </c>
      <c r="CB33" s="141">
        <v>14.68</v>
      </c>
      <c r="CC33" s="141">
        <v>37.6</v>
      </c>
      <c r="CD33" s="141">
        <v>23.48</v>
      </c>
      <c r="CE33" s="141">
        <v>23.36</v>
      </c>
      <c r="CF33" s="141">
        <v>14.718</v>
      </c>
      <c r="CG33" s="141">
        <v>14.7</v>
      </c>
      <c r="CH33" s="141">
        <v>14.68</v>
      </c>
      <c r="CI33" s="141">
        <v>28.98</v>
      </c>
      <c r="CJ33" s="141">
        <v>16.91</v>
      </c>
      <c r="CK33" s="141">
        <v>14.8</v>
      </c>
      <c r="CL33" s="141">
        <v>16.91</v>
      </c>
      <c r="CM33" s="141">
        <v>23.554</v>
      </c>
      <c r="CN33" s="141">
        <v>16.91</v>
      </c>
      <c r="CO33" s="141">
        <v>14.62</v>
      </c>
      <c r="CP33" s="141">
        <v>15.46</v>
      </c>
      <c r="CQ33" s="141">
        <v>20.922</v>
      </c>
      <c r="CR33" s="141"/>
      <c r="CS33" s="141">
        <v>10.78</v>
      </c>
      <c r="CT33" s="141">
        <v>41.2</v>
      </c>
      <c r="CU33" s="141">
        <v>46.14</v>
      </c>
      <c r="CV33" s="141">
        <v>22.88</v>
      </c>
      <c r="CW33" s="141">
        <v>17.98</v>
      </c>
      <c r="CX33" s="141">
        <v>16.14</v>
      </c>
      <c r="CY33" s="141">
        <v>14.62</v>
      </c>
      <c r="CZ33" s="141">
        <v>15.36</v>
      </c>
      <c r="DA33" s="141">
        <v>41.72</v>
      </c>
      <c r="DB33" s="141">
        <v>7.678</v>
      </c>
      <c r="DC33" s="141"/>
      <c r="DD33" s="141"/>
      <c r="DE33" s="141">
        <v>14.57</v>
      </c>
      <c r="DF33" s="141">
        <v>24.562</v>
      </c>
      <c r="DG33" s="135"/>
    </row>
    <row r="34" spans="1:111" s="147" customFormat="1" ht="25.5">
      <c r="A34" s="136"/>
      <c r="B34" s="142" t="s">
        <v>56</v>
      </c>
      <c r="C34" s="138" t="s">
        <v>55</v>
      </c>
      <c r="D34" s="144">
        <v>54.92117999999999</v>
      </c>
      <c r="E34" s="145">
        <v>54.92117999999999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>
        <v>20.48</v>
      </c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>
        <v>7.478</v>
      </c>
      <c r="DD34" s="141">
        <v>14.956</v>
      </c>
      <c r="DE34" s="141"/>
      <c r="DF34" s="141"/>
      <c r="DG34" s="135"/>
    </row>
    <row r="35" spans="1:111" s="147" customFormat="1" ht="25.5">
      <c r="A35" s="136" t="s">
        <v>57</v>
      </c>
      <c r="B35" s="142" t="s">
        <v>58</v>
      </c>
      <c r="C35" s="138"/>
      <c r="D35" s="144"/>
      <c r="E35" s="145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35"/>
    </row>
    <row r="36" spans="1:111" s="147" customFormat="1" ht="12.75">
      <c r="A36" s="136"/>
      <c r="B36" s="146" t="s">
        <v>325</v>
      </c>
      <c r="C36" s="138" t="s">
        <v>42</v>
      </c>
      <c r="D36" s="144">
        <v>182.41</v>
      </c>
      <c r="E36" s="145">
        <v>182.41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>
        <v>15</v>
      </c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35"/>
    </row>
    <row r="37" spans="1:111" s="149" customFormat="1" ht="22.5">
      <c r="A37" s="136"/>
      <c r="B37" s="146" t="s">
        <v>59</v>
      </c>
      <c r="C37" s="138" t="s">
        <v>23</v>
      </c>
      <c r="D37" s="144">
        <v>274.49</v>
      </c>
      <c r="E37" s="145">
        <v>274.49</v>
      </c>
      <c r="F37" s="227">
        <f>F33/2*0.0477*100</f>
        <v>34.7733</v>
      </c>
      <c r="G37" s="141">
        <v>30</v>
      </c>
      <c r="H37" s="227">
        <f>H33/2*0.0477*100</f>
        <v>34.7733</v>
      </c>
      <c r="I37" s="227">
        <f>I33/2*0.0477*100</f>
        <v>73.458</v>
      </c>
      <c r="J37" s="141">
        <v>90</v>
      </c>
      <c r="K37" s="227">
        <f aca="true" t="shared" si="12" ref="K37:AA37">K33/2*0.0477*100</f>
        <v>35.1549</v>
      </c>
      <c r="L37" s="227">
        <f t="shared" si="12"/>
        <v>73.4103</v>
      </c>
      <c r="M37" s="227">
        <f t="shared" si="12"/>
        <v>34.7733</v>
      </c>
      <c r="N37" s="227">
        <f t="shared" si="12"/>
        <v>56.3337</v>
      </c>
      <c r="O37" s="227">
        <f t="shared" si="12"/>
        <v>55.1889</v>
      </c>
      <c r="P37" s="227">
        <f t="shared" si="12"/>
        <v>35.1072</v>
      </c>
      <c r="Q37" s="227">
        <f t="shared" si="12"/>
        <v>35.1072</v>
      </c>
      <c r="R37" s="227">
        <f t="shared" si="12"/>
        <v>73.2672</v>
      </c>
      <c r="S37" s="227">
        <f t="shared" si="12"/>
        <v>35.0118</v>
      </c>
      <c r="T37" s="227">
        <f t="shared" si="12"/>
        <v>72.4563</v>
      </c>
      <c r="U37" s="227">
        <f t="shared" si="12"/>
        <v>55.7136</v>
      </c>
      <c r="V37" s="227">
        <f t="shared" si="12"/>
        <v>34.7256</v>
      </c>
      <c r="W37" s="227">
        <f t="shared" si="12"/>
        <v>34.821</v>
      </c>
      <c r="X37" s="227">
        <f t="shared" si="12"/>
        <v>34.821</v>
      </c>
      <c r="Y37" s="227">
        <f t="shared" si="12"/>
        <v>35.1072</v>
      </c>
      <c r="Z37" s="227">
        <f t="shared" si="12"/>
        <v>34.821</v>
      </c>
      <c r="AA37" s="227">
        <f t="shared" si="12"/>
        <v>56.4768</v>
      </c>
      <c r="AB37" s="141">
        <v>30</v>
      </c>
      <c r="AC37" s="227">
        <f aca="true" t="shared" si="13" ref="AC37:AL37">AC33/2*0.0477*100</f>
        <v>34.821</v>
      </c>
      <c r="AD37" s="227">
        <f t="shared" si="13"/>
        <v>90.0099</v>
      </c>
      <c r="AE37" s="227">
        <f t="shared" si="13"/>
        <v>73.2672</v>
      </c>
      <c r="AF37" s="227">
        <f t="shared" si="13"/>
        <v>30.814199999999996</v>
      </c>
      <c r="AG37" s="227">
        <f t="shared" si="13"/>
        <v>33.962399999999995</v>
      </c>
      <c r="AH37" s="227">
        <f t="shared" si="13"/>
        <v>43.407</v>
      </c>
      <c r="AI37" s="227">
        <f t="shared" si="13"/>
        <v>55.76129999999999</v>
      </c>
      <c r="AJ37" s="227">
        <f t="shared" si="13"/>
        <v>30.814199999999996</v>
      </c>
      <c r="AK37" s="227">
        <f t="shared" si="13"/>
        <v>34.7256</v>
      </c>
      <c r="AL37" s="227">
        <f t="shared" si="13"/>
        <v>34.7256</v>
      </c>
      <c r="AM37" s="141">
        <v>30</v>
      </c>
      <c r="AN37" s="227">
        <f>AN33/2*0.0477*100</f>
        <v>34.821</v>
      </c>
      <c r="AO37" s="227">
        <f>AO33/2*0.0477*100</f>
        <v>56.176289999999995</v>
      </c>
      <c r="AP37" s="227">
        <f>AP33/2*0.0477*100</f>
        <v>34.964099999999995</v>
      </c>
      <c r="AQ37" s="227"/>
      <c r="AR37" s="227">
        <f>AR33/2*0.0477*100</f>
        <v>47.70954</v>
      </c>
      <c r="AS37" s="227">
        <f>AS33/2*0.0477*100</f>
        <v>34.8687</v>
      </c>
      <c r="AT37" s="227">
        <f>AT33/2*0.0477*100</f>
        <v>34.7256</v>
      </c>
      <c r="AU37" s="141">
        <v>30</v>
      </c>
      <c r="AV37" s="227">
        <v>230</v>
      </c>
      <c r="AW37" s="227">
        <f aca="true" t="shared" si="14" ref="AW37:BO37">AW33/2*0.0477*100</f>
        <v>34.8687</v>
      </c>
      <c r="AX37" s="227">
        <f t="shared" si="14"/>
        <v>34.8687</v>
      </c>
      <c r="AY37" s="227">
        <f t="shared" si="14"/>
        <v>47.1276</v>
      </c>
      <c r="AZ37" s="227">
        <f t="shared" si="14"/>
        <v>38.3985</v>
      </c>
      <c r="BA37" s="227">
        <f t="shared" si="14"/>
        <v>38.3985</v>
      </c>
      <c r="BB37" s="227">
        <f t="shared" si="14"/>
        <v>38.312639999999995</v>
      </c>
      <c r="BC37" s="227">
        <f t="shared" si="14"/>
        <v>38.312639999999995</v>
      </c>
      <c r="BD37" s="227">
        <f t="shared" si="14"/>
        <v>38.30309999999999</v>
      </c>
      <c r="BE37" s="227">
        <f t="shared" si="14"/>
        <v>30.241799999999998</v>
      </c>
      <c r="BF37" s="227">
        <f t="shared" si="14"/>
        <v>47.471039999999995</v>
      </c>
      <c r="BG37" s="227">
        <f t="shared" si="14"/>
        <v>34.964099999999995</v>
      </c>
      <c r="BH37" s="227">
        <f t="shared" si="14"/>
        <v>34.964099999999995</v>
      </c>
      <c r="BI37" s="227">
        <f t="shared" si="14"/>
        <v>35.0595</v>
      </c>
      <c r="BJ37" s="227">
        <f t="shared" si="14"/>
        <v>34.821</v>
      </c>
      <c r="BK37" s="227">
        <f t="shared" si="14"/>
        <v>34.964099999999995</v>
      </c>
      <c r="BL37" s="227">
        <f t="shared" si="14"/>
        <v>35.1072</v>
      </c>
      <c r="BM37" s="227">
        <f t="shared" si="14"/>
        <v>34.7733</v>
      </c>
      <c r="BN37" s="227"/>
      <c r="BO37" s="227">
        <f t="shared" si="14"/>
        <v>48.320100000000004</v>
      </c>
      <c r="BP37" s="141">
        <v>60</v>
      </c>
      <c r="BQ37" s="141">
        <v>30</v>
      </c>
      <c r="BR37" s="227">
        <f aca="true" t="shared" si="15" ref="BR37:CB37">BR33/2*0.0477*100</f>
        <v>35.0118</v>
      </c>
      <c r="BS37" s="227">
        <f t="shared" si="15"/>
        <v>35.0118</v>
      </c>
      <c r="BT37" s="227">
        <f t="shared" si="15"/>
        <v>35.0595</v>
      </c>
      <c r="BU37" s="227">
        <f t="shared" si="15"/>
        <v>62.3439</v>
      </c>
      <c r="BV37" s="227">
        <f t="shared" si="15"/>
        <v>34.821</v>
      </c>
      <c r="BW37" s="227">
        <f t="shared" si="15"/>
        <v>34.821</v>
      </c>
      <c r="BX37" s="227">
        <f t="shared" si="15"/>
        <v>77.59359</v>
      </c>
      <c r="BY37" s="227">
        <f t="shared" si="15"/>
        <v>45.1719</v>
      </c>
      <c r="BZ37" s="227">
        <f t="shared" si="15"/>
        <v>20.3202</v>
      </c>
      <c r="CA37" s="227">
        <f t="shared" si="15"/>
        <v>60.307109999999994</v>
      </c>
      <c r="CB37" s="227">
        <f t="shared" si="15"/>
        <v>35.0118</v>
      </c>
      <c r="CC37" s="141">
        <v>30</v>
      </c>
      <c r="CD37" s="227">
        <f aca="true" t="shared" si="16" ref="CD37:CI37">CD33/2*0.0477*100</f>
        <v>55.9998</v>
      </c>
      <c r="CE37" s="227">
        <f t="shared" si="16"/>
        <v>55.7136</v>
      </c>
      <c r="CF37" s="227">
        <f t="shared" si="16"/>
        <v>35.10243</v>
      </c>
      <c r="CG37" s="227">
        <f t="shared" si="16"/>
        <v>35.0595</v>
      </c>
      <c r="CH37" s="227">
        <f t="shared" si="16"/>
        <v>35.0118</v>
      </c>
      <c r="CI37" s="227">
        <f t="shared" si="16"/>
        <v>69.1173</v>
      </c>
      <c r="CJ37" s="141">
        <v>60</v>
      </c>
      <c r="CK37" s="227">
        <f aca="true" t="shared" si="17" ref="CK37:CQ37">CK33/2*0.0477*100</f>
        <v>35.298</v>
      </c>
      <c r="CL37" s="227">
        <f t="shared" si="17"/>
        <v>40.330349999999996</v>
      </c>
      <c r="CM37" s="227">
        <f t="shared" si="17"/>
        <v>56.176289999999995</v>
      </c>
      <c r="CN37" s="227">
        <f t="shared" si="17"/>
        <v>40.330349999999996</v>
      </c>
      <c r="CO37" s="227">
        <f t="shared" si="17"/>
        <v>34.8687</v>
      </c>
      <c r="CP37" s="227">
        <f t="shared" si="17"/>
        <v>36.8721</v>
      </c>
      <c r="CQ37" s="227">
        <f t="shared" si="17"/>
        <v>49.89897</v>
      </c>
      <c r="CR37" s="227"/>
      <c r="CS37" s="227">
        <f>CS33/2*0.0477*100</f>
        <v>25.710299999999997</v>
      </c>
      <c r="CT37" s="227">
        <f>CT33/2*0.0477*100</f>
        <v>98.262</v>
      </c>
      <c r="CU37" s="141">
        <v>30</v>
      </c>
      <c r="CV37" s="227">
        <f>CV33/2*0.0477*100</f>
        <v>54.568799999999996</v>
      </c>
      <c r="CW37" s="227">
        <f>CW33/2*0.0477*100</f>
        <v>42.8823</v>
      </c>
      <c r="CX37" s="141">
        <v>30</v>
      </c>
      <c r="CY37" s="227">
        <f>CY33/2*0.0477*100</f>
        <v>34.8687</v>
      </c>
      <c r="CZ37" s="227">
        <f>CZ33/2*0.0477*100</f>
        <v>36.6336</v>
      </c>
      <c r="DA37" s="227">
        <f>DA33/2*0.0477*100</f>
        <v>99.5022</v>
      </c>
      <c r="DB37" s="227"/>
      <c r="DC37" s="141"/>
      <c r="DD37" s="141"/>
      <c r="DE37" s="227">
        <f>DE33/2*0.0477*100</f>
        <v>34.749449999999996</v>
      </c>
      <c r="DF37" s="227">
        <f>DF33/2*0.0477*100</f>
        <v>58.58037</v>
      </c>
      <c r="DG37" s="135"/>
    </row>
    <row r="38" spans="1:111" s="147" customFormat="1" ht="33.75">
      <c r="A38" s="136"/>
      <c r="B38" s="143" t="s">
        <v>61</v>
      </c>
      <c r="C38" s="138" t="s">
        <v>42</v>
      </c>
      <c r="D38" s="144">
        <v>618.28</v>
      </c>
      <c r="E38" s="145">
        <v>618.28</v>
      </c>
      <c r="F38" s="227">
        <f>F37*0.06/0.5</f>
        <v>4.172796</v>
      </c>
      <c r="G38" s="227">
        <f aca="true" t="shared" si="18" ref="G38:BR38">G37*0.06/0.5</f>
        <v>3.5999999999999996</v>
      </c>
      <c r="H38" s="227">
        <f t="shared" si="18"/>
        <v>4.172796</v>
      </c>
      <c r="I38" s="227">
        <f t="shared" si="18"/>
        <v>8.81496</v>
      </c>
      <c r="J38" s="227">
        <f t="shared" si="18"/>
        <v>10.799999999999999</v>
      </c>
      <c r="K38" s="227">
        <f t="shared" si="18"/>
        <v>4.218588</v>
      </c>
      <c r="L38" s="227">
        <f t="shared" si="18"/>
        <v>8.809236</v>
      </c>
      <c r="M38" s="227">
        <f t="shared" si="18"/>
        <v>4.172796</v>
      </c>
      <c r="N38" s="227">
        <f t="shared" si="18"/>
        <v>6.760044</v>
      </c>
      <c r="O38" s="227">
        <f t="shared" si="18"/>
        <v>6.622667999999999</v>
      </c>
      <c r="P38" s="227">
        <f t="shared" si="18"/>
        <v>4.212864</v>
      </c>
      <c r="Q38" s="227">
        <f t="shared" si="18"/>
        <v>4.212864</v>
      </c>
      <c r="R38" s="227">
        <f t="shared" si="18"/>
        <v>8.792064</v>
      </c>
      <c r="S38" s="227">
        <f t="shared" si="18"/>
        <v>4.201416</v>
      </c>
      <c r="T38" s="227">
        <f t="shared" si="18"/>
        <v>8.694756</v>
      </c>
      <c r="U38" s="227">
        <f t="shared" si="18"/>
        <v>6.685632</v>
      </c>
      <c r="V38" s="227">
        <f t="shared" si="18"/>
        <v>4.167072</v>
      </c>
      <c r="W38" s="227">
        <f t="shared" si="18"/>
        <v>4.17852</v>
      </c>
      <c r="X38" s="227">
        <f t="shared" si="18"/>
        <v>4.17852</v>
      </c>
      <c r="Y38" s="227">
        <f t="shared" si="18"/>
        <v>4.212864</v>
      </c>
      <c r="Z38" s="227">
        <f t="shared" si="18"/>
        <v>4.17852</v>
      </c>
      <c r="AA38" s="227">
        <f t="shared" si="18"/>
        <v>6.777215999999999</v>
      </c>
      <c r="AB38" s="227">
        <f t="shared" si="18"/>
        <v>3.5999999999999996</v>
      </c>
      <c r="AC38" s="227">
        <f t="shared" si="18"/>
        <v>4.17852</v>
      </c>
      <c r="AD38" s="227">
        <f t="shared" si="18"/>
        <v>10.801188</v>
      </c>
      <c r="AE38" s="227">
        <f t="shared" si="18"/>
        <v>8.792064</v>
      </c>
      <c r="AF38" s="227">
        <f t="shared" si="18"/>
        <v>3.6977039999999994</v>
      </c>
      <c r="AG38" s="227">
        <f t="shared" si="18"/>
        <v>4.075487999999999</v>
      </c>
      <c r="AH38" s="227">
        <f t="shared" si="18"/>
        <v>5.2088399999999995</v>
      </c>
      <c r="AI38" s="227">
        <f t="shared" si="18"/>
        <v>6.691355999999999</v>
      </c>
      <c r="AJ38" s="227">
        <f t="shared" si="18"/>
        <v>3.6977039999999994</v>
      </c>
      <c r="AK38" s="227">
        <f t="shared" si="18"/>
        <v>4.167072</v>
      </c>
      <c r="AL38" s="227">
        <f t="shared" si="18"/>
        <v>4.167072</v>
      </c>
      <c r="AM38" s="227">
        <f t="shared" si="18"/>
        <v>3.5999999999999996</v>
      </c>
      <c r="AN38" s="227">
        <f t="shared" si="18"/>
        <v>4.17852</v>
      </c>
      <c r="AO38" s="227">
        <f t="shared" si="18"/>
        <v>6.7411547999999994</v>
      </c>
      <c r="AP38" s="227">
        <f t="shared" si="18"/>
        <v>4.195691999999999</v>
      </c>
      <c r="AQ38" s="141"/>
      <c r="AR38" s="227">
        <v>156.6</v>
      </c>
      <c r="AS38" s="227">
        <f t="shared" si="18"/>
        <v>4.184244</v>
      </c>
      <c r="AT38" s="227">
        <f t="shared" si="18"/>
        <v>4.167072</v>
      </c>
      <c r="AU38" s="227">
        <f t="shared" si="18"/>
        <v>3.5999999999999996</v>
      </c>
      <c r="AV38" s="227">
        <f t="shared" si="18"/>
        <v>27.599999999999998</v>
      </c>
      <c r="AW38" s="227">
        <f t="shared" si="18"/>
        <v>4.184244</v>
      </c>
      <c r="AX38" s="227">
        <f t="shared" si="18"/>
        <v>4.184244</v>
      </c>
      <c r="AY38" s="227">
        <f t="shared" si="18"/>
        <v>5.655312</v>
      </c>
      <c r="AZ38" s="227">
        <f t="shared" si="18"/>
        <v>4.607819999999999</v>
      </c>
      <c r="BA38" s="227">
        <f t="shared" si="18"/>
        <v>4.607819999999999</v>
      </c>
      <c r="BB38" s="227">
        <f t="shared" si="18"/>
        <v>4.597516799999999</v>
      </c>
      <c r="BC38" s="227">
        <f t="shared" si="18"/>
        <v>4.597516799999999</v>
      </c>
      <c r="BD38" s="227">
        <f t="shared" si="18"/>
        <v>4.596371999999999</v>
      </c>
      <c r="BE38" s="227">
        <f t="shared" si="18"/>
        <v>3.6290159999999996</v>
      </c>
      <c r="BF38" s="227">
        <f t="shared" si="18"/>
        <v>5.696524799999999</v>
      </c>
      <c r="BG38" s="227">
        <f t="shared" si="18"/>
        <v>4.195691999999999</v>
      </c>
      <c r="BH38" s="227">
        <f t="shared" si="18"/>
        <v>4.195691999999999</v>
      </c>
      <c r="BI38" s="227">
        <f t="shared" si="18"/>
        <v>4.20714</v>
      </c>
      <c r="BJ38" s="227">
        <f t="shared" si="18"/>
        <v>4.17852</v>
      </c>
      <c r="BK38" s="227">
        <f t="shared" si="18"/>
        <v>4.195691999999999</v>
      </c>
      <c r="BL38" s="227">
        <f t="shared" si="18"/>
        <v>4.212864</v>
      </c>
      <c r="BM38" s="227">
        <f t="shared" si="18"/>
        <v>4.172796</v>
      </c>
      <c r="BN38" s="227"/>
      <c r="BO38" s="227">
        <f t="shared" si="18"/>
        <v>5.798412</v>
      </c>
      <c r="BP38" s="227">
        <f t="shared" si="18"/>
        <v>7.199999999999999</v>
      </c>
      <c r="BQ38" s="227">
        <f t="shared" si="18"/>
        <v>3.5999999999999996</v>
      </c>
      <c r="BR38" s="227">
        <f t="shared" si="18"/>
        <v>4.201416</v>
      </c>
      <c r="BS38" s="227">
        <f aca="true" t="shared" si="19" ref="BS38:DF38">BS37*0.06/0.5</f>
        <v>4.201416</v>
      </c>
      <c r="BT38" s="227">
        <f t="shared" si="19"/>
        <v>4.20714</v>
      </c>
      <c r="BU38" s="227">
        <f t="shared" si="19"/>
        <v>7.481267999999999</v>
      </c>
      <c r="BV38" s="227">
        <f t="shared" si="19"/>
        <v>4.17852</v>
      </c>
      <c r="BW38" s="227">
        <f t="shared" si="19"/>
        <v>4.17852</v>
      </c>
      <c r="BX38" s="227">
        <f t="shared" si="19"/>
        <v>9.3112308</v>
      </c>
      <c r="BY38" s="227">
        <f t="shared" si="19"/>
        <v>5.420628</v>
      </c>
      <c r="BZ38" s="227">
        <f t="shared" si="19"/>
        <v>2.438424</v>
      </c>
      <c r="CA38" s="227">
        <f t="shared" si="19"/>
        <v>7.236853199999999</v>
      </c>
      <c r="CB38" s="227">
        <f t="shared" si="19"/>
        <v>4.201416</v>
      </c>
      <c r="CC38" s="227">
        <f t="shared" si="19"/>
        <v>3.5999999999999996</v>
      </c>
      <c r="CD38" s="227">
        <f t="shared" si="19"/>
        <v>6.719976</v>
      </c>
      <c r="CE38" s="227">
        <f t="shared" si="19"/>
        <v>6.685632</v>
      </c>
      <c r="CF38" s="227">
        <f t="shared" si="19"/>
        <v>4.2122915999999995</v>
      </c>
      <c r="CG38" s="227">
        <f t="shared" si="19"/>
        <v>4.20714</v>
      </c>
      <c r="CH38" s="227">
        <f t="shared" si="19"/>
        <v>4.201416</v>
      </c>
      <c r="CI38" s="227">
        <f t="shared" si="19"/>
        <v>8.294076</v>
      </c>
      <c r="CJ38" s="227">
        <f t="shared" si="19"/>
        <v>7.199999999999999</v>
      </c>
      <c r="CK38" s="227">
        <f t="shared" si="19"/>
        <v>4.23576</v>
      </c>
      <c r="CL38" s="227">
        <f t="shared" si="19"/>
        <v>4.8396419999999996</v>
      </c>
      <c r="CM38" s="227">
        <f t="shared" si="19"/>
        <v>6.7411547999999994</v>
      </c>
      <c r="CN38" s="227">
        <f t="shared" si="19"/>
        <v>4.8396419999999996</v>
      </c>
      <c r="CO38" s="227">
        <f t="shared" si="19"/>
        <v>4.184244</v>
      </c>
      <c r="CP38" s="227">
        <f t="shared" si="19"/>
        <v>4.424652</v>
      </c>
      <c r="CQ38" s="227">
        <f t="shared" si="19"/>
        <v>5.987876399999999</v>
      </c>
      <c r="CR38" s="227"/>
      <c r="CS38" s="227">
        <f t="shared" si="19"/>
        <v>3.0852359999999996</v>
      </c>
      <c r="CT38" s="227">
        <f t="shared" si="19"/>
        <v>11.79144</v>
      </c>
      <c r="CU38" s="227">
        <f t="shared" si="19"/>
        <v>3.5999999999999996</v>
      </c>
      <c r="CV38" s="227">
        <f t="shared" si="19"/>
        <v>6.548255999999999</v>
      </c>
      <c r="CW38" s="227">
        <f t="shared" si="19"/>
        <v>5.145876</v>
      </c>
      <c r="CX38" s="227">
        <f t="shared" si="19"/>
        <v>3.5999999999999996</v>
      </c>
      <c r="CY38" s="227">
        <f t="shared" si="19"/>
        <v>4.184244</v>
      </c>
      <c r="CZ38" s="227">
        <f t="shared" si="19"/>
        <v>4.396032</v>
      </c>
      <c r="DA38" s="227">
        <f t="shared" si="19"/>
        <v>11.940263999999999</v>
      </c>
      <c r="DB38" s="227"/>
      <c r="DC38" s="227"/>
      <c r="DD38" s="227"/>
      <c r="DE38" s="227">
        <f t="shared" si="19"/>
        <v>4.169934</v>
      </c>
      <c r="DF38" s="227">
        <f t="shared" si="19"/>
        <v>7.0296444</v>
      </c>
      <c r="DG38" s="135"/>
    </row>
    <row r="39" spans="1:111" s="147" customFormat="1" ht="25.5">
      <c r="A39" s="150" t="s">
        <v>62</v>
      </c>
      <c r="B39" s="137" t="s">
        <v>63</v>
      </c>
      <c r="C39" s="151"/>
      <c r="D39" s="144"/>
      <c r="E39" s="145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35"/>
    </row>
    <row r="40" spans="1:111" s="147" customFormat="1" ht="33.75">
      <c r="A40" s="136" t="s">
        <v>64</v>
      </c>
      <c r="B40" s="142" t="s">
        <v>65</v>
      </c>
      <c r="C40" s="138" t="s">
        <v>66</v>
      </c>
      <c r="D40" s="144">
        <v>26.5319812</v>
      </c>
      <c r="E40" s="145">
        <v>26.5319812</v>
      </c>
      <c r="F40" s="141">
        <v>5.92</v>
      </c>
      <c r="G40" s="141">
        <v>5.92</v>
      </c>
      <c r="H40" s="141">
        <v>5.58</v>
      </c>
      <c r="I40" s="141">
        <v>13.88</v>
      </c>
      <c r="J40" s="141">
        <v>9.92</v>
      </c>
      <c r="K40" s="141">
        <v>8.02</v>
      </c>
      <c r="L40" s="141">
        <v>13.88</v>
      </c>
      <c r="M40" s="141">
        <v>6.76</v>
      </c>
      <c r="N40" s="141">
        <v>10.04</v>
      </c>
      <c r="O40" s="141">
        <v>9.92</v>
      </c>
      <c r="P40" s="141">
        <v>5.92</v>
      </c>
      <c r="Q40" s="141">
        <v>5.92</v>
      </c>
      <c r="R40" s="141">
        <v>13.8</v>
      </c>
      <c r="S40" s="141">
        <v>5.58</v>
      </c>
      <c r="T40" s="141">
        <v>10.952</v>
      </c>
      <c r="U40" s="141">
        <v>9.388</v>
      </c>
      <c r="V40" s="141">
        <v>5.58</v>
      </c>
      <c r="W40" s="141">
        <v>5.5</v>
      </c>
      <c r="X40" s="141">
        <v>5.56</v>
      </c>
      <c r="Y40" s="141">
        <v>6.78</v>
      </c>
      <c r="Z40" s="141">
        <v>5.58</v>
      </c>
      <c r="AA40" s="141">
        <v>8.224</v>
      </c>
      <c r="AB40" s="141">
        <v>6.64</v>
      </c>
      <c r="AC40" s="141">
        <v>5.58</v>
      </c>
      <c r="AD40" s="141">
        <v>15.982</v>
      </c>
      <c r="AE40" s="141">
        <v>11.302</v>
      </c>
      <c r="AF40" s="141">
        <v>11.114</v>
      </c>
      <c r="AG40" s="141">
        <v>29.522</v>
      </c>
      <c r="AH40" s="141">
        <v>12.408</v>
      </c>
      <c r="AI40" s="141">
        <v>8.176</v>
      </c>
      <c r="AJ40" s="141">
        <v>7.726</v>
      </c>
      <c r="AK40" s="141">
        <v>5.52</v>
      </c>
      <c r="AL40" s="141">
        <v>5.52</v>
      </c>
      <c r="AM40" s="141">
        <v>5.56</v>
      </c>
      <c r="AN40" s="141">
        <v>5.54</v>
      </c>
      <c r="AO40" s="141">
        <v>8.18</v>
      </c>
      <c r="AP40" s="141">
        <v>5.56</v>
      </c>
      <c r="AQ40" s="141"/>
      <c r="AR40" s="141">
        <v>4.416</v>
      </c>
      <c r="AS40" s="141">
        <v>5.46</v>
      </c>
      <c r="AT40" s="141">
        <v>6.74</v>
      </c>
      <c r="AU40" s="141">
        <v>17.376</v>
      </c>
      <c r="AV40" s="141">
        <v>6.296</v>
      </c>
      <c r="AW40" s="141">
        <v>6.82</v>
      </c>
      <c r="AX40" s="141">
        <v>6.8</v>
      </c>
      <c r="AY40" s="141">
        <v>11.684</v>
      </c>
      <c r="AZ40" s="141">
        <v>8.252</v>
      </c>
      <c r="BA40" s="141">
        <v>8.234</v>
      </c>
      <c r="BB40" s="141">
        <v>7.008</v>
      </c>
      <c r="BC40" s="141">
        <v>7.008</v>
      </c>
      <c r="BD40" s="141">
        <v>7.298</v>
      </c>
      <c r="BE40" s="141">
        <v>9.196</v>
      </c>
      <c r="BF40" s="141">
        <v>13.86</v>
      </c>
      <c r="BG40" s="141">
        <v>5.576</v>
      </c>
      <c r="BH40" s="141">
        <v>5.784</v>
      </c>
      <c r="BI40" s="141">
        <v>5.58</v>
      </c>
      <c r="BJ40" s="141">
        <v>5.58</v>
      </c>
      <c r="BK40" s="141">
        <v>7.24</v>
      </c>
      <c r="BL40" s="141">
        <v>5.58</v>
      </c>
      <c r="BM40" s="141">
        <v>7.2</v>
      </c>
      <c r="BN40" s="141">
        <v>6.8</v>
      </c>
      <c r="BO40" s="141">
        <v>10.2</v>
      </c>
      <c r="BP40" s="141">
        <v>8.34</v>
      </c>
      <c r="BQ40" s="141">
        <v>9</v>
      </c>
      <c r="BR40" s="141">
        <v>6.72</v>
      </c>
      <c r="BS40" s="141">
        <v>5.58</v>
      </c>
      <c r="BT40" s="141">
        <v>5.58</v>
      </c>
      <c r="BU40" s="141">
        <v>30.392</v>
      </c>
      <c r="BV40" s="141">
        <v>5.54</v>
      </c>
      <c r="BW40" s="141">
        <v>5.33</v>
      </c>
      <c r="BX40" s="141">
        <v>11.034</v>
      </c>
      <c r="BY40" s="141">
        <v>6.408</v>
      </c>
      <c r="BZ40" s="141">
        <v>21.036</v>
      </c>
      <c r="CA40" s="141">
        <v>10.23</v>
      </c>
      <c r="CB40" s="141">
        <v>8.16</v>
      </c>
      <c r="CC40" s="141">
        <v>13.78</v>
      </c>
      <c r="CD40" s="141">
        <v>10.28</v>
      </c>
      <c r="CE40" s="141">
        <v>10.08</v>
      </c>
      <c r="CF40" s="141">
        <v>6.696</v>
      </c>
      <c r="CG40" s="141">
        <v>5.62</v>
      </c>
      <c r="CH40" s="141">
        <v>7</v>
      </c>
      <c r="CI40" s="141">
        <v>11.42</v>
      </c>
      <c r="CJ40" s="141">
        <v>4.38</v>
      </c>
      <c r="CK40" s="141">
        <v>5.58</v>
      </c>
      <c r="CL40" s="141">
        <v>2.44</v>
      </c>
      <c r="CM40" s="141">
        <v>10.182</v>
      </c>
      <c r="CN40" s="141">
        <v>4.36</v>
      </c>
      <c r="CO40" s="141">
        <v>5.568</v>
      </c>
      <c r="CP40" s="141">
        <v>9.54</v>
      </c>
      <c r="CQ40" s="141">
        <v>24.576</v>
      </c>
      <c r="CR40" s="141">
        <v>3.332</v>
      </c>
      <c r="CS40" s="141">
        <v>2.3</v>
      </c>
      <c r="CT40" s="141">
        <v>26.96</v>
      </c>
      <c r="CU40" s="141">
        <v>30.692</v>
      </c>
      <c r="CV40" s="141">
        <v>24.7</v>
      </c>
      <c r="CW40" s="141">
        <v>12.24</v>
      </c>
      <c r="CX40" s="141">
        <v>11.976</v>
      </c>
      <c r="CY40" s="141">
        <v>6.54</v>
      </c>
      <c r="CZ40" s="141">
        <v>7.888</v>
      </c>
      <c r="DA40" s="141">
        <v>26.958</v>
      </c>
      <c r="DB40" s="141">
        <v>0.83</v>
      </c>
      <c r="DC40" s="141">
        <v>0.954</v>
      </c>
      <c r="DD40" s="141">
        <v>2.606</v>
      </c>
      <c r="DE40" s="141">
        <v>5.112</v>
      </c>
      <c r="DF40" s="141">
        <v>10.076</v>
      </c>
      <c r="DG40" s="135"/>
    </row>
    <row r="41" spans="1:111" s="152" customFormat="1" ht="25.5">
      <c r="A41" s="150" t="s">
        <v>68</v>
      </c>
      <c r="B41" s="137" t="s">
        <v>69</v>
      </c>
      <c r="C41" s="138"/>
      <c r="D41" s="144"/>
      <c r="E41" s="145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35"/>
    </row>
    <row r="42" spans="1:111" s="152" customFormat="1" ht="33.75">
      <c r="A42" s="136" t="s">
        <v>70</v>
      </c>
      <c r="B42" s="142" t="s">
        <v>71</v>
      </c>
      <c r="C42" s="138" t="s">
        <v>0</v>
      </c>
      <c r="D42" s="144">
        <v>60.24</v>
      </c>
      <c r="E42" s="145">
        <v>60.2381172</v>
      </c>
      <c r="F42" s="141">
        <v>43.2</v>
      </c>
      <c r="G42" s="141">
        <v>43.2</v>
      </c>
      <c r="H42" s="141">
        <v>43.2</v>
      </c>
      <c r="I42" s="141">
        <v>79.2</v>
      </c>
      <c r="J42" s="141">
        <v>61.2</v>
      </c>
      <c r="K42" s="141">
        <v>43.2</v>
      </c>
      <c r="L42" s="141">
        <v>79.2</v>
      </c>
      <c r="M42" s="141">
        <v>43.2</v>
      </c>
      <c r="N42" s="141">
        <v>61.2</v>
      </c>
      <c r="O42" s="141">
        <v>61.2</v>
      </c>
      <c r="P42" s="141">
        <v>43.2</v>
      </c>
      <c r="Q42" s="141">
        <v>43.2</v>
      </c>
      <c r="R42" s="141">
        <v>79.2</v>
      </c>
      <c r="S42" s="141">
        <v>43.2</v>
      </c>
      <c r="T42" s="141">
        <v>79.2</v>
      </c>
      <c r="U42" s="141">
        <v>61.2</v>
      </c>
      <c r="V42" s="141">
        <v>43.2</v>
      </c>
      <c r="W42" s="141">
        <v>43.2</v>
      </c>
      <c r="X42" s="141">
        <v>43.2</v>
      </c>
      <c r="Y42" s="141">
        <v>43.2</v>
      </c>
      <c r="Z42" s="141">
        <v>43.2</v>
      </c>
      <c r="AA42" s="141">
        <v>61.2</v>
      </c>
      <c r="AB42" s="141">
        <v>43.2</v>
      </c>
      <c r="AC42" s="141">
        <v>43.2</v>
      </c>
      <c r="AD42" s="141">
        <v>97.2</v>
      </c>
      <c r="AE42" s="141">
        <v>79.2</v>
      </c>
      <c r="AF42" s="141">
        <v>81.86</v>
      </c>
      <c r="AG42" s="141">
        <v>81.86</v>
      </c>
      <c r="AH42" s="141">
        <v>94.5</v>
      </c>
      <c r="AI42" s="141">
        <v>61.2</v>
      </c>
      <c r="AJ42" s="141">
        <v>75.94</v>
      </c>
      <c r="AK42" s="141">
        <v>43.2</v>
      </c>
      <c r="AL42" s="141">
        <v>43.2</v>
      </c>
      <c r="AM42" s="141">
        <v>43.2</v>
      </c>
      <c r="AN42" s="141">
        <v>43.2</v>
      </c>
      <c r="AO42" s="141">
        <v>61.2</v>
      </c>
      <c r="AP42" s="141">
        <v>43.2</v>
      </c>
      <c r="AQ42" s="141"/>
      <c r="AR42" s="141">
        <v>43.2</v>
      </c>
      <c r="AS42" s="141">
        <v>43.2</v>
      </c>
      <c r="AT42" s="141">
        <v>43.2</v>
      </c>
      <c r="AU42" s="141">
        <v>97.2</v>
      </c>
      <c r="AV42" s="141">
        <v>97.64</v>
      </c>
      <c r="AW42" s="141">
        <v>43.2</v>
      </c>
      <c r="AX42" s="141">
        <v>43.2</v>
      </c>
      <c r="AY42" s="141">
        <v>59.7</v>
      </c>
      <c r="AZ42" s="141">
        <v>43.2</v>
      </c>
      <c r="BA42" s="141">
        <v>43.2</v>
      </c>
      <c r="BB42" s="141">
        <v>43.2</v>
      </c>
      <c r="BC42" s="141">
        <v>43.2</v>
      </c>
      <c r="BD42" s="141">
        <v>43.2</v>
      </c>
      <c r="BE42" s="141">
        <v>62.6</v>
      </c>
      <c r="BF42" s="141">
        <v>93.78</v>
      </c>
      <c r="BG42" s="141">
        <v>43.2</v>
      </c>
      <c r="BH42" s="141">
        <v>43.2</v>
      </c>
      <c r="BI42" s="141">
        <v>43.2</v>
      </c>
      <c r="BJ42" s="141">
        <v>43.2</v>
      </c>
      <c r="BK42" s="141">
        <v>43.2</v>
      </c>
      <c r="BL42" s="141">
        <v>43.2</v>
      </c>
      <c r="BM42" s="141">
        <v>43.2</v>
      </c>
      <c r="BN42" s="141">
        <v>43.2</v>
      </c>
      <c r="BO42" s="141">
        <v>59.7</v>
      </c>
      <c r="BP42" s="141">
        <v>61.2</v>
      </c>
      <c r="BQ42" s="141">
        <v>61.2</v>
      </c>
      <c r="BR42" s="141">
        <v>43.2</v>
      </c>
      <c r="BS42" s="141">
        <v>43.2</v>
      </c>
      <c r="BT42" s="141">
        <v>43.2</v>
      </c>
      <c r="BU42" s="141">
        <v>163.36</v>
      </c>
      <c r="BV42" s="141">
        <v>43.2</v>
      </c>
      <c r="BW42" s="141">
        <v>43.2</v>
      </c>
      <c r="BX42" s="141">
        <v>79.2</v>
      </c>
      <c r="BY42" s="141">
        <v>43.2</v>
      </c>
      <c r="BZ42" s="141">
        <v>89.28</v>
      </c>
      <c r="CA42" s="141">
        <v>61.2</v>
      </c>
      <c r="CB42" s="141">
        <v>43.2</v>
      </c>
      <c r="CC42" s="141">
        <v>97.2</v>
      </c>
      <c r="CD42" s="141">
        <v>61.2</v>
      </c>
      <c r="CE42" s="141">
        <v>61.2</v>
      </c>
      <c r="CF42" s="141">
        <v>43.2</v>
      </c>
      <c r="CG42" s="141">
        <v>43.2</v>
      </c>
      <c r="CH42" s="141">
        <v>43.2</v>
      </c>
      <c r="CI42" s="141">
        <v>79.2</v>
      </c>
      <c r="CJ42" s="141">
        <v>68.18</v>
      </c>
      <c r="CK42" s="141">
        <v>43.2</v>
      </c>
      <c r="CL42" s="141">
        <v>68.24</v>
      </c>
      <c r="CM42" s="141">
        <v>61.2</v>
      </c>
      <c r="CN42" s="141">
        <v>68.12</v>
      </c>
      <c r="CO42" s="141">
        <v>43.2</v>
      </c>
      <c r="CP42" s="141">
        <v>43.2</v>
      </c>
      <c r="CQ42" s="141">
        <v>115.34</v>
      </c>
      <c r="CR42" s="141">
        <v>36.1</v>
      </c>
      <c r="CS42" s="141">
        <v>26.1</v>
      </c>
      <c r="CT42" s="141">
        <v>235</v>
      </c>
      <c r="CU42" s="141">
        <v>163.36</v>
      </c>
      <c r="CV42" s="141">
        <v>119.88</v>
      </c>
      <c r="CW42" s="141">
        <v>88.56</v>
      </c>
      <c r="CX42" s="141">
        <v>88.56</v>
      </c>
      <c r="CY42" s="141">
        <v>43.2</v>
      </c>
      <c r="CZ42" s="141">
        <v>59.7</v>
      </c>
      <c r="DA42" s="141">
        <v>232.66</v>
      </c>
      <c r="DB42" s="141">
        <v>10.96</v>
      </c>
      <c r="DC42" s="141">
        <v>9.58</v>
      </c>
      <c r="DD42" s="141">
        <v>26.52</v>
      </c>
      <c r="DE42" s="141">
        <v>43.2</v>
      </c>
      <c r="DF42" s="141">
        <v>61.2</v>
      </c>
      <c r="DG42" s="135"/>
    </row>
    <row r="43" spans="1:111" s="125" customFormat="1" ht="12.75">
      <c r="A43" s="136" t="s">
        <v>72</v>
      </c>
      <c r="B43" s="142" t="s">
        <v>67</v>
      </c>
      <c r="C43" s="138"/>
      <c r="D43" s="144"/>
      <c r="E43" s="145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35"/>
    </row>
    <row r="44" spans="1:110" s="135" customFormat="1" ht="22.5">
      <c r="A44" s="136"/>
      <c r="B44" s="146" t="s">
        <v>73</v>
      </c>
      <c r="C44" s="138" t="s">
        <v>23</v>
      </c>
      <c r="D44" s="144">
        <v>274.49</v>
      </c>
      <c r="E44" s="145">
        <v>274.49</v>
      </c>
      <c r="F44" s="227">
        <f>F14*0.21*0.09</f>
        <v>2.646</v>
      </c>
      <c r="G44" s="227">
        <f aca="true" t="shared" si="20" ref="G44:BR44">G14*0.21*0.09</f>
        <v>2.646</v>
      </c>
      <c r="H44" s="227">
        <f t="shared" si="20"/>
        <v>2.646</v>
      </c>
      <c r="I44" s="227">
        <f t="shared" si="20"/>
        <v>4.914</v>
      </c>
      <c r="J44" s="227">
        <f t="shared" si="20"/>
        <v>3.78</v>
      </c>
      <c r="K44" s="227">
        <f t="shared" si="20"/>
        <v>2.646</v>
      </c>
      <c r="L44" s="227">
        <f t="shared" si="20"/>
        <v>4.914</v>
      </c>
      <c r="M44" s="227">
        <f t="shared" si="20"/>
        <v>2.646</v>
      </c>
      <c r="N44" s="227">
        <f t="shared" si="20"/>
        <v>3.78</v>
      </c>
      <c r="O44" s="227">
        <f t="shared" si="20"/>
        <v>3.78</v>
      </c>
      <c r="P44" s="227">
        <f t="shared" si="20"/>
        <v>2.646</v>
      </c>
      <c r="Q44" s="227">
        <f t="shared" si="20"/>
        <v>2.646</v>
      </c>
      <c r="R44" s="227">
        <f t="shared" si="20"/>
        <v>4.914</v>
      </c>
      <c r="S44" s="227">
        <f t="shared" si="20"/>
        <v>2.646</v>
      </c>
      <c r="T44" s="227">
        <f t="shared" si="20"/>
        <v>4.914</v>
      </c>
      <c r="U44" s="227">
        <f t="shared" si="20"/>
        <v>3.78</v>
      </c>
      <c r="V44" s="227">
        <f t="shared" si="20"/>
        <v>2.646</v>
      </c>
      <c r="W44" s="227">
        <f t="shared" si="20"/>
        <v>2.646</v>
      </c>
      <c r="X44" s="227">
        <f t="shared" si="20"/>
        <v>2.646</v>
      </c>
      <c r="Y44" s="227">
        <f t="shared" si="20"/>
        <v>2.646</v>
      </c>
      <c r="Z44" s="227">
        <f t="shared" si="20"/>
        <v>2.646</v>
      </c>
      <c r="AA44" s="227">
        <f t="shared" si="20"/>
        <v>3.78</v>
      </c>
      <c r="AB44" s="227">
        <f t="shared" si="20"/>
        <v>2.646</v>
      </c>
      <c r="AC44" s="227">
        <f t="shared" si="20"/>
        <v>2.646</v>
      </c>
      <c r="AD44" s="227">
        <f t="shared" si="20"/>
        <v>6.048</v>
      </c>
      <c r="AE44" s="227">
        <f t="shared" si="20"/>
        <v>4.914</v>
      </c>
      <c r="AF44" s="227">
        <f t="shared" si="20"/>
        <v>2.268</v>
      </c>
      <c r="AG44" s="227">
        <f t="shared" si="20"/>
        <v>2.268</v>
      </c>
      <c r="AH44" s="227">
        <f t="shared" si="20"/>
        <v>3.2129999999999996</v>
      </c>
      <c r="AI44" s="227">
        <f t="shared" si="20"/>
        <v>3.78</v>
      </c>
      <c r="AJ44" s="227">
        <f t="shared" si="20"/>
        <v>2.268</v>
      </c>
      <c r="AK44" s="227">
        <f t="shared" si="20"/>
        <v>2.646</v>
      </c>
      <c r="AL44" s="227">
        <f t="shared" si="20"/>
        <v>2.646</v>
      </c>
      <c r="AM44" s="227">
        <f t="shared" si="20"/>
        <v>2.646</v>
      </c>
      <c r="AN44" s="227">
        <f t="shared" si="20"/>
        <v>2.646</v>
      </c>
      <c r="AO44" s="227">
        <f t="shared" si="20"/>
        <v>3.78</v>
      </c>
      <c r="AP44" s="227">
        <f t="shared" si="20"/>
        <v>2.646</v>
      </c>
      <c r="AQ44" s="141"/>
      <c r="AR44" s="227">
        <f t="shared" si="20"/>
        <v>2.268</v>
      </c>
      <c r="AS44" s="227">
        <f t="shared" si="20"/>
        <v>2.646</v>
      </c>
      <c r="AT44" s="227">
        <f t="shared" si="20"/>
        <v>2.646</v>
      </c>
      <c r="AU44" s="227">
        <f t="shared" si="20"/>
        <v>6.048</v>
      </c>
      <c r="AV44" s="227">
        <f t="shared" si="20"/>
        <v>2.646</v>
      </c>
      <c r="AW44" s="227">
        <f t="shared" si="20"/>
        <v>2.646</v>
      </c>
      <c r="AX44" s="227">
        <f t="shared" si="20"/>
        <v>2.646</v>
      </c>
      <c r="AY44" s="227">
        <f t="shared" si="20"/>
        <v>3.4019999999999997</v>
      </c>
      <c r="AZ44" s="227">
        <f t="shared" si="20"/>
        <v>2.646</v>
      </c>
      <c r="BA44" s="227">
        <f t="shared" si="20"/>
        <v>2.646</v>
      </c>
      <c r="BB44" s="227">
        <f t="shared" si="20"/>
        <v>2.646</v>
      </c>
      <c r="BC44" s="227">
        <f t="shared" si="20"/>
        <v>2.646</v>
      </c>
      <c r="BD44" s="227">
        <f t="shared" si="20"/>
        <v>2.646</v>
      </c>
      <c r="BE44" s="227">
        <f t="shared" si="20"/>
        <v>2.646</v>
      </c>
      <c r="BF44" s="227">
        <f t="shared" si="20"/>
        <v>3.78</v>
      </c>
      <c r="BG44" s="227">
        <f t="shared" si="20"/>
        <v>2.646</v>
      </c>
      <c r="BH44" s="227">
        <f t="shared" si="20"/>
        <v>2.646</v>
      </c>
      <c r="BI44" s="227">
        <f t="shared" si="20"/>
        <v>2.646</v>
      </c>
      <c r="BJ44" s="227">
        <f t="shared" si="20"/>
        <v>2.646</v>
      </c>
      <c r="BK44" s="227">
        <f t="shared" si="20"/>
        <v>2.646</v>
      </c>
      <c r="BL44" s="227">
        <f t="shared" si="20"/>
        <v>2.646</v>
      </c>
      <c r="BM44" s="227">
        <f t="shared" si="20"/>
        <v>2.646</v>
      </c>
      <c r="BN44" s="227"/>
      <c r="BO44" s="227">
        <f t="shared" si="20"/>
        <v>3.024</v>
      </c>
      <c r="BP44" s="227">
        <f t="shared" si="20"/>
        <v>3.78</v>
      </c>
      <c r="BQ44" s="227">
        <f t="shared" si="20"/>
        <v>3.78</v>
      </c>
      <c r="BR44" s="227">
        <f t="shared" si="20"/>
        <v>2.646</v>
      </c>
      <c r="BS44" s="227">
        <f aca="true" t="shared" si="21" ref="BS44:DF44">BS14*0.21*0.09</f>
        <v>2.646</v>
      </c>
      <c r="BT44" s="227">
        <f t="shared" si="21"/>
        <v>2.646</v>
      </c>
      <c r="BU44" s="227">
        <f t="shared" si="21"/>
        <v>5.292</v>
      </c>
      <c r="BV44" s="227">
        <f t="shared" si="21"/>
        <v>2.646</v>
      </c>
      <c r="BW44" s="227">
        <f t="shared" si="21"/>
        <v>2.646</v>
      </c>
      <c r="BX44" s="227">
        <f t="shared" si="21"/>
        <v>4.914</v>
      </c>
      <c r="BY44" s="227">
        <f t="shared" si="21"/>
        <v>2.835</v>
      </c>
      <c r="BZ44" s="227">
        <f t="shared" si="21"/>
        <v>1.2285</v>
      </c>
      <c r="CA44" s="227">
        <f t="shared" si="21"/>
        <v>3.78</v>
      </c>
      <c r="CB44" s="227">
        <f t="shared" si="21"/>
        <v>2.646</v>
      </c>
      <c r="CC44" s="227">
        <f t="shared" si="21"/>
        <v>6.048</v>
      </c>
      <c r="CD44" s="227">
        <f t="shared" si="21"/>
        <v>3.78</v>
      </c>
      <c r="CE44" s="227">
        <f t="shared" si="21"/>
        <v>3.78</v>
      </c>
      <c r="CF44" s="227">
        <f t="shared" si="21"/>
        <v>2.646</v>
      </c>
      <c r="CG44" s="227">
        <f t="shared" si="21"/>
        <v>2.646</v>
      </c>
      <c r="CH44" s="227">
        <f t="shared" si="21"/>
        <v>2.646</v>
      </c>
      <c r="CI44" s="227">
        <f t="shared" si="21"/>
        <v>4.914</v>
      </c>
      <c r="CJ44" s="227">
        <f t="shared" si="21"/>
        <v>1.89</v>
      </c>
      <c r="CK44" s="227">
        <f t="shared" si="21"/>
        <v>2.646</v>
      </c>
      <c r="CL44" s="227">
        <f t="shared" si="21"/>
        <v>1.134</v>
      </c>
      <c r="CM44" s="227">
        <f t="shared" si="21"/>
        <v>3.78</v>
      </c>
      <c r="CN44" s="227">
        <f t="shared" si="21"/>
        <v>1.89</v>
      </c>
      <c r="CO44" s="227">
        <f t="shared" si="21"/>
        <v>2.646</v>
      </c>
      <c r="CP44" s="227">
        <f t="shared" si="21"/>
        <v>2.646</v>
      </c>
      <c r="CQ44" s="227">
        <f t="shared" si="21"/>
        <v>3.969</v>
      </c>
      <c r="CR44" s="227">
        <f t="shared" si="21"/>
        <v>2.5515</v>
      </c>
      <c r="CS44" s="227">
        <f t="shared" si="21"/>
        <v>1.89</v>
      </c>
      <c r="CT44" s="227">
        <f t="shared" si="21"/>
        <v>6.993</v>
      </c>
      <c r="CU44" s="227">
        <f t="shared" si="21"/>
        <v>4.914</v>
      </c>
      <c r="CV44" s="227">
        <f t="shared" si="21"/>
        <v>4.3469999999999995</v>
      </c>
      <c r="CW44" s="227">
        <f t="shared" si="21"/>
        <v>3.024</v>
      </c>
      <c r="CX44" s="227">
        <f t="shared" si="21"/>
        <v>3.024</v>
      </c>
      <c r="CY44" s="227">
        <f t="shared" si="21"/>
        <v>2.646</v>
      </c>
      <c r="CZ44" s="227">
        <f t="shared" si="21"/>
        <v>2.646</v>
      </c>
      <c r="DA44" s="227">
        <f t="shared" si="21"/>
        <v>7.56</v>
      </c>
      <c r="DB44" s="227"/>
      <c r="DC44" s="227"/>
      <c r="DD44" s="227"/>
      <c r="DE44" s="227">
        <f t="shared" si="21"/>
        <v>2.646</v>
      </c>
      <c r="DF44" s="227">
        <f t="shared" si="21"/>
        <v>3.78</v>
      </c>
    </row>
    <row r="45" spans="1:110" s="135" customFormat="1" ht="33.75">
      <c r="A45" s="136"/>
      <c r="B45" s="146" t="s">
        <v>76</v>
      </c>
      <c r="C45" s="138" t="s">
        <v>42</v>
      </c>
      <c r="D45" s="144">
        <v>618.28</v>
      </c>
      <c r="E45" s="145">
        <v>618.28</v>
      </c>
      <c r="F45" s="227">
        <f>F44*0.5</f>
        <v>1.323</v>
      </c>
      <c r="G45" s="227">
        <f aca="true" t="shared" si="22" ref="G45:AR45">G44*0.5</f>
        <v>1.323</v>
      </c>
      <c r="H45" s="227">
        <f t="shared" si="22"/>
        <v>1.323</v>
      </c>
      <c r="I45" s="227">
        <f t="shared" si="22"/>
        <v>2.457</v>
      </c>
      <c r="J45" s="227">
        <f t="shared" si="22"/>
        <v>1.89</v>
      </c>
      <c r="K45" s="227">
        <f t="shared" si="22"/>
        <v>1.323</v>
      </c>
      <c r="L45" s="227">
        <f t="shared" si="22"/>
        <v>2.457</v>
      </c>
      <c r="M45" s="227">
        <f t="shared" si="22"/>
        <v>1.323</v>
      </c>
      <c r="N45" s="227">
        <f t="shared" si="22"/>
        <v>1.89</v>
      </c>
      <c r="O45" s="227">
        <f t="shared" si="22"/>
        <v>1.89</v>
      </c>
      <c r="P45" s="227">
        <f t="shared" si="22"/>
        <v>1.323</v>
      </c>
      <c r="Q45" s="227">
        <f t="shared" si="22"/>
        <v>1.323</v>
      </c>
      <c r="R45" s="227">
        <f t="shared" si="22"/>
        <v>2.457</v>
      </c>
      <c r="S45" s="227">
        <f t="shared" si="22"/>
        <v>1.323</v>
      </c>
      <c r="T45" s="227">
        <f t="shared" si="22"/>
        <v>2.457</v>
      </c>
      <c r="U45" s="227">
        <f t="shared" si="22"/>
        <v>1.89</v>
      </c>
      <c r="V45" s="227">
        <f t="shared" si="22"/>
        <v>1.323</v>
      </c>
      <c r="W45" s="227">
        <f t="shared" si="22"/>
        <v>1.323</v>
      </c>
      <c r="X45" s="227">
        <f t="shared" si="22"/>
        <v>1.323</v>
      </c>
      <c r="Y45" s="227">
        <f t="shared" si="22"/>
        <v>1.323</v>
      </c>
      <c r="Z45" s="227">
        <f t="shared" si="22"/>
        <v>1.323</v>
      </c>
      <c r="AA45" s="227">
        <f t="shared" si="22"/>
        <v>1.89</v>
      </c>
      <c r="AB45" s="227">
        <f t="shared" si="22"/>
        <v>1.323</v>
      </c>
      <c r="AC45" s="227">
        <f t="shared" si="22"/>
        <v>1.323</v>
      </c>
      <c r="AD45" s="227">
        <f t="shared" si="22"/>
        <v>3.024</v>
      </c>
      <c r="AE45" s="227">
        <f t="shared" si="22"/>
        <v>2.457</v>
      </c>
      <c r="AF45" s="227">
        <f t="shared" si="22"/>
        <v>1.134</v>
      </c>
      <c r="AG45" s="227">
        <f t="shared" si="22"/>
        <v>1.134</v>
      </c>
      <c r="AH45" s="227">
        <f t="shared" si="22"/>
        <v>1.6064999999999998</v>
      </c>
      <c r="AI45" s="227">
        <f t="shared" si="22"/>
        <v>1.89</v>
      </c>
      <c r="AJ45" s="227">
        <f t="shared" si="22"/>
        <v>1.134</v>
      </c>
      <c r="AK45" s="227">
        <f t="shared" si="22"/>
        <v>1.323</v>
      </c>
      <c r="AL45" s="227">
        <f t="shared" si="22"/>
        <v>1.323</v>
      </c>
      <c r="AM45" s="227">
        <f t="shared" si="22"/>
        <v>1.323</v>
      </c>
      <c r="AN45" s="227">
        <f t="shared" si="22"/>
        <v>1.323</v>
      </c>
      <c r="AO45" s="227">
        <f t="shared" si="22"/>
        <v>1.89</v>
      </c>
      <c r="AP45" s="227">
        <f t="shared" si="22"/>
        <v>1.323</v>
      </c>
      <c r="AQ45" s="141"/>
      <c r="AR45" s="227">
        <f t="shared" si="22"/>
        <v>1.134</v>
      </c>
      <c r="AS45" s="227">
        <f aca="true" t="shared" si="23" ref="AS45:BX45">AS44*0.5</f>
        <v>1.323</v>
      </c>
      <c r="AT45" s="227">
        <f t="shared" si="23"/>
        <v>1.323</v>
      </c>
      <c r="AU45" s="227">
        <f t="shared" si="23"/>
        <v>3.024</v>
      </c>
      <c r="AV45" s="227">
        <f t="shared" si="23"/>
        <v>1.323</v>
      </c>
      <c r="AW45" s="227">
        <f t="shared" si="23"/>
        <v>1.323</v>
      </c>
      <c r="AX45" s="227">
        <f t="shared" si="23"/>
        <v>1.323</v>
      </c>
      <c r="AY45" s="227">
        <f t="shared" si="23"/>
        <v>1.7009999999999998</v>
      </c>
      <c r="AZ45" s="227">
        <f t="shared" si="23"/>
        <v>1.323</v>
      </c>
      <c r="BA45" s="227">
        <f t="shared" si="23"/>
        <v>1.323</v>
      </c>
      <c r="BB45" s="227">
        <f t="shared" si="23"/>
        <v>1.323</v>
      </c>
      <c r="BC45" s="227">
        <f t="shared" si="23"/>
        <v>1.323</v>
      </c>
      <c r="BD45" s="227">
        <f t="shared" si="23"/>
        <v>1.323</v>
      </c>
      <c r="BE45" s="227">
        <f t="shared" si="23"/>
        <v>1.323</v>
      </c>
      <c r="BF45" s="227">
        <f t="shared" si="23"/>
        <v>1.89</v>
      </c>
      <c r="BG45" s="227">
        <f t="shared" si="23"/>
        <v>1.323</v>
      </c>
      <c r="BH45" s="227">
        <f t="shared" si="23"/>
        <v>1.323</v>
      </c>
      <c r="BI45" s="227">
        <f t="shared" si="23"/>
        <v>1.323</v>
      </c>
      <c r="BJ45" s="227">
        <f t="shared" si="23"/>
        <v>1.323</v>
      </c>
      <c r="BK45" s="227">
        <f t="shared" si="23"/>
        <v>1.323</v>
      </c>
      <c r="BL45" s="227">
        <f t="shared" si="23"/>
        <v>1.323</v>
      </c>
      <c r="BM45" s="227">
        <f t="shared" si="23"/>
        <v>1.323</v>
      </c>
      <c r="BN45" s="227"/>
      <c r="BO45" s="227">
        <f t="shared" si="23"/>
        <v>1.512</v>
      </c>
      <c r="BP45" s="227">
        <f t="shared" si="23"/>
        <v>1.89</v>
      </c>
      <c r="BQ45" s="227">
        <f t="shared" si="23"/>
        <v>1.89</v>
      </c>
      <c r="BR45" s="227">
        <f t="shared" si="23"/>
        <v>1.323</v>
      </c>
      <c r="BS45" s="227">
        <f t="shared" si="23"/>
        <v>1.323</v>
      </c>
      <c r="BT45" s="227">
        <f t="shared" si="23"/>
        <v>1.323</v>
      </c>
      <c r="BU45" s="227">
        <f t="shared" si="23"/>
        <v>2.646</v>
      </c>
      <c r="BV45" s="227">
        <f t="shared" si="23"/>
        <v>1.323</v>
      </c>
      <c r="BW45" s="227">
        <f t="shared" si="23"/>
        <v>1.323</v>
      </c>
      <c r="BX45" s="227">
        <f t="shared" si="23"/>
        <v>2.457</v>
      </c>
      <c r="BY45" s="227">
        <f aca="true" t="shared" si="24" ref="BY45:DA45">BY44*0.5</f>
        <v>1.4175</v>
      </c>
      <c r="BZ45" s="227">
        <f t="shared" si="24"/>
        <v>0.61425</v>
      </c>
      <c r="CA45" s="227">
        <f t="shared" si="24"/>
        <v>1.89</v>
      </c>
      <c r="CB45" s="227">
        <f t="shared" si="24"/>
        <v>1.323</v>
      </c>
      <c r="CC45" s="227">
        <f t="shared" si="24"/>
        <v>3.024</v>
      </c>
      <c r="CD45" s="227">
        <f t="shared" si="24"/>
        <v>1.89</v>
      </c>
      <c r="CE45" s="227">
        <f t="shared" si="24"/>
        <v>1.89</v>
      </c>
      <c r="CF45" s="227">
        <f t="shared" si="24"/>
        <v>1.323</v>
      </c>
      <c r="CG45" s="227">
        <f t="shared" si="24"/>
        <v>1.323</v>
      </c>
      <c r="CH45" s="227">
        <f t="shared" si="24"/>
        <v>1.323</v>
      </c>
      <c r="CI45" s="227">
        <f t="shared" si="24"/>
        <v>2.457</v>
      </c>
      <c r="CJ45" s="227">
        <f t="shared" si="24"/>
        <v>0.945</v>
      </c>
      <c r="CK45" s="227">
        <f t="shared" si="24"/>
        <v>1.323</v>
      </c>
      <c r="CL45" s="227">
        <f t="shared" si="24"/>
        <v>0.567</v>
      </c>
      <c r="CM45" s="227">
        <f t="shared" si="24"/>
        <v>1.89</v>
      </c>
      <c r="CN45" s="227">
        <f t="shared" si="24"/>
        <v>0.945</v>
      </c>
      <c r="CO45" s="227">
        <f t="shared" si="24"/>
        <v>1.323</v>
      </c>
      <c r="CP45" s="227">
        <f t="shared" si="24"/>
        <v>1.323</v>
      </c>
      <c r="CQ45" s="227">
        <f t="shared" si="24"/>
        <v>1.9845</v>
      </c>
      <c r="CR45" s="227">
        <f t="shared" si="24"/>
        <v>1.27575</v>
      </c>
      <c r="CS45" s="227">
        <f t="shared" si="24"/>
        <v>0.945</v>
      </c>
      <c r="CT45" s="227">
        <f t="shared" si="24"/>
        <v>3.4965</v>
      </c>
      <c r="CU45" s="227">
        <f t="shared" si="24"/>
        <v>2.457</v>
      </c>
      <c r="CV45" s="227">
        <f t="shared" si="24"/>
        <v>2.1734999999999998</v>
      </c>
      <c r="CW45" s="227">
        <f t="shared" si="24"/>
        <v>1.512</v>
      </c>
      <c r="CX45" s="227">
        <f t="shared" si="24"/>
        <v>1.512</v>
      </c>
      <c r="CY45" s="227">
        <f t="shared" si="24"/>
        <v>1.323</v>
      </c>
      <c r="CZ45" s="227">
        <f t="shared" si="24"/>
        <v>1.323</v>
      </c>
      <c r="DA45" s="227">
        <f t="shared" si="24"/>
        <v>3.78</v>
      </c>
      <c r="DB45" s="227"/>
      <c r="DC45" s="227"/>
      <c r="DD45" s="227"/>
      <c r="DE45" s="227">
        <f>DE44*0.5</f>
        <v>1.323</v>
      </c>
      <c r="DF45" s="227">
        <f>DF44*0.5</f>
        <v>1.89</v>
      </c>
    </row>
    <row r="46" spans="1:111" s="147" customFormat="1" ht="22.5">
      <c r="A46" s="136"/>
      <c r="B46" s="143" t="s">
        <v>78</v>
      </c>
      <c r="C46" s="138" t="s">
        <v>23</v>
      </c>
      <c r="D46" s="144">
        <v>953.21</v>
      </c>
      <c r="E46" s="145">
        <v>953.21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>
        <v>24</v>
      </c>
      <c r="AW46" s="141"/>
      <c r="AX46" s="141"/>
      <c r="AY46" s="141"/>
      <c r="AZ46" s="141"/>
      <c r="BA46" s="141"/>
      <c r="BB46" s="141"/>
      <c r="BC46" s="141"/>
      <c r="BD46" s="141"/>
      <c r="BE46" s="141"/>
      <c r="BF46" s="141">
        <v>24</v>
      </c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35"/>
    </row>
    <row r="47" spans="1:110" s="135" customFormat="1" ht="33.75">
      <c r="A47" s="136"/>
      <c r="B47" s="143" t="s">
        <v>79</v>
      </c>
      <c r="C47" s="138" t="s">
        <v>42</v>
      </c>
      <c r="D47" s="144">
        <v>1297</v>
      </c>
      <c r="E47" s="145">
        <v>1297</v>
      </c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>
        <v>24</v>
      </c>
      <c r="AW47" s="141"/>
      <c r="AX47" s="141"/>
      <c r="AY47" s="141"/>
      <c r="AZ47" s="141"/>
      <c r="BA47" s="141"/>
      <c r="BB47" s="141"/>
      <c r="BC47" s="141"/>
      <c r="BD47" s="141"/>
      <c r="BE47" s="141"/>
      <c r="BF47" s="141">
        <v>24</v>
      </c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</row>
    <row r="48" spans="1:111" s="125" customFormat="1" ht="38.25">
      <c r="A48" s="150" t="s">
        <v>80</v>
      </c>
      <c r="B48" s="137" t="s">
        <v>81</v>
      </c>
      <c r="C48" s="138"/>
      <c r="D48" s="144"/>
      <c r="E48" s="145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35"/>
    </row>
    <row r="49" spans="1:111" s="125" customFormat="1" ht="33.75">
      <c r="A49" s="136" t="s">
        <v>82</v>
      </c>
      <c r="B49" s="142" t="s">
        <v>83</v>
      </c>
      <c r="C49" s="138" t="s">
        <v>1</v>
      </c>
      <c r="D49" s="144">
        <v>77.48</v>
      </c>
      <c r="E49" s="145">
        <v>77.48220919999999</v>
      </c>
      <c r="F49" s="141">
        <f>F40</f>
        <v>5.92</v>
      </c>
      <c r="G49" s="141">
        <f aca="true" t="shared" si="25" ref="G49:BR49">G40</f>
        <v>5.92</v>
      </c>
      <c r="H49" s="141">
        <f t="shared" si="25"/>
        <v>5.58</v>
      </c>
      <c r="I49" s="141">
        <f t="shared" si="25"/>
        <v>13.88</v>
      </c>
      <c r="J49" s="141">
        <f t="shared" si="25"/>
        <v>9.92</v>
      </c>
      <c r="K49" s="141">
        <f t="shared" si="25"/>
        <v>8.02</v>
      </c>
      <c r="L49" s="141">
        <f t="shared" si="25"/>
        <v>13.88</v>
      </c>
      <c r="M49" s="141">
        <f t="shared" si="25"/>
        <v>6.76</v>
      </c>
      <c r="N49" s="141">
        <f t="shared" si="25"/>
        <v>10.04</v>
      </c>
      <c r="O49" s="141">
        <f t="shared" si="25"/>
        <v>9.92</v>
      </c>
      <c r="P49" s="141">
        <f t="shared" si="25"/>
        <v>5.92</v>
      </c>
      <c r="Q49" s="141">
        <f t="shared" si="25"/>
        <v>5.92</v>
      </c>
      <c r="R49" s="141">
        <f t="shared" si="25"/>
        <v>13.8</v>
      </c>
      <c r="S49" s="141">
        <f t="shared" si="25"/>
        <v>5.58</v>
      </c>
      <c r="T49" s="141">
        <f t="shared" si="25"/>
        <v>10.952</v>
      </c>
      <c r="U49" s="141">
        <f t="shared" si="25"/>
        <v>9.388</v>
      </c>
      <c r="V49" s="141">
        <f t="shared" si="25"/>
        <v>5.58</v>
      </c>
      <c r="W49" s="141">
        <f t="shared" si="25"/>
        <v>5.5</v>
      </c>
      <c r="X49" s="141">
        <f t="shared" si="25"/>
        <v>5.56</v>
      </c>
      <c r="Y49" s="141">
        <f t="shared" si="25"/>
        <v>6.78</v>
      </c>
      <c r="Z49" s="141">
        <f t="shared" si="25"/>
        <v>5.58</v>
      </c>
      <c r="AA49" s="141">
        <f t="shared" si="25"/>
        <v>8.224</v>
      </c>
      <c r="AB49" s="141">
        <f t="shared" si="25"/>
        <v>6.64</v>
      </c>
      <c r="AC49" s="141">
        <f t="shared" si="25"/>
        <v>5.58</v>
      </c>
      <c r="AD49" s="141">
        <f t="shared" si="25"/>
        <v>15.982</v>
      </c>
      <c r="AE49" s="141">
        <f t="shared" si="25"/>
        <v>11.302</v>
      </c>
      <c r="AF49" s="141">
        <f t="shared" si="25"/>
        <v>11.114</v>
      </c>
      <c r="AG49" s="141">
        <f t="shared" si="25"/>
        <v>29.522</v>
      </c>
      <c r="AH49" s="141">
        <f t="shared" si="25"/>
        <v>12.408</v>
      </c>
      <c r="AI49" s="141">
        <f t="shared" si="25"/>
        <v>8.176</v>
      </c>
      <c r="AJ49" s="141">
        <f t="shared" si="25"/>
        <v>7.726</v>
      </c>
      <c r="AK49" s="141">
        <f t="shared" si="25"/>
        <v>5.52</v>
      </c>
      <c r="AL49" s="141">
        <f t="shared" si="25"/>
        <v>5.52</v>
      </c>
      <c r="AM49" s="141">
        <f t="shared" si="25"/>
        <v>5.56</v>
      </c>
      <c r="AN49" s="141">
        <f t="shared" si="25"/>
        <v>5.54</v>
      </c>
      <c r="AO49" s="141">
        <f t="shared" si="25"/>
        <v>8.18</v>
      </c>
      <c r="AP49" s="141">
        <f t="shared" si="25"/>
        <v>5.56</v>
      </c>
      <c r="AQ49" s="141"/>
      <c r="AR49" s="141">
        <f t="shared" si="25"/>
        <v>4.416</v>
      </c>
      <c r="AS49" s="141">
        <f t="shared" si="25"/>
        <v>5.46</v>
      </c>
      <c r="AT49" s="141">
        <f t="shared" si="25"/>
        <v>6.74</v>
      </c>
      <c r="AU49" s="141">
        <f t="shared" si="25"/>
        <v>17.376</v>
      </c>
      <c r="AV49" s="141">
        <f t="shared" si="25"/>
        <v>6.296</v>
      </c>
      <c r="AW49" s="141">
        <f t="shared" si="25"/>
        <v>6.82</v>
      </c>
      <c r="AX49" s="141">
        <f t="shared" si="25"/>
        <v>6.8</v>
      </c>
      <c r="AY49" s="141">
        <f t="shared" si="25"/>
        <v>11.684</v>
      </c>
      <c r="AZ49" s="141">
        <f t="shared" si="25"/>
        <v>8.252</v>
      </c>
      <c r="BA49" s="141">
        <f t="shared" si="25"/>
        <v>8.234</v>
      </c>
      <c r="BB49" s="141">
        <f t="shared" si="25"/>
        <v>7.008</v>
      </c>
      <c r="BC49" s="141">
        <f t="shared" si="25"/>
        <v>7.008</v>
      </c>
      <c r="BD49" s="141">
        <f t="shared" si="25"/>
        <v>7.298</v>
      </c>
      <c r="BE49" s="141">
        <f t="shared" si="25"/>
        <v>9.196</v>
      </c>
      <c r="BF49" s="141">
        <f t="shared" si="25"/>
        <v>13.86</v>
      </c>
      <c r="BG49" s="141">
        <f t="shared" si="25"/>
        <v>5.576</v>
      </c>
      <c r="BH49" s="141">
        <f t="shared" si="25"/>
        <v>5.784</v>
      </c>
      <c r="BI49" s="141">
        <f t="shared" si="25"/>
        <v>5.58</v>
      </c>
      <c r="BJ49" s="141">
        <f t="shared" si="25"/>
        <v>5.58</v>
      </c>
      <c r="BK49" s="141">
        <f t="shared" si="25"/>
        <v>7.24</v>
      </c>
      <c r="BL49" s="141">
        <f t="shared" si="25"/>
        <v>5.58</v>
      </c>
      <c r="BM49" s="141">
        <f t="shared" si="25"/>
        <v>7.2</v>
      </c>
      <c r="BN49" s="141">
        <v>6.8</v>
      </c>
      <c r="BO49" s="141">
        <f t="shared" si="25"/>
        <v>10.2</v>
      </c>
      <c r="BP49" s="141">
        <f t="shared" si="25"/>
        <v>8.34</v>
      </c>
      <c r="BQ49" s="141">
        <f t="shared" si="25"/>
        <v>9</v>
      </c>
      <c r="BR49" s="141">
        <f t="shared" si="25"/>
        <v>6.72</v>
      </c>
      <c r="BS49" s="141">
        <f aca="true" t="shared" si="26" ref="BS49:DF49">BS40</f>
        <v>5.58</v>
      </c>
      <c r="BT49" s="141">
        <f t="shared" si="26"/>
        <v>5.58</v>
      </c>
      <c r="BU49" s="141">
        <f t="shared" si="26"/>
        <v>30.392</v>
      </c>
      <c r="BV49" s="141">
        <f t="shared" si="26"/>
        <v>5.54</v>
      </c>
      <c r="BW49" s="141">
        <f t="shared" si="26"/>
        <v>5.33</v>
      </c>
      <c r="BX49" s="141">
        <f t="shared" si="26"/>
        <v>11.034</v>
      </c>
      <c r="BY49" s="141">
        <f t="shared" si="26"/>
        <v>6.408</v>
      </c>
      <c r="BZ49" s="141">
        <f t="shared" si="26"/>
        <v>21.036</v>
      </c>
      <c r="CA49" s="141">
        <f t="shared" si="26"/>
        <v>10.23</v>
      </c>
      <c r="CB49" s="141">
        <f t="shared" si="26"/>
        <v>8.16</v>
      </c>
      <c r="CC49" s="141">
        <f t="shared" si="26"/>
        <v>13.78</v>
      </c>
      <c r="CD49" s="141">
        <f t="shared" si="26"/>
        <v>10.28</v>
      </c>
      <c r="CE49" s="141">
        <f t="shared" si="26"/>
        <v>10.08</v>
      </c>
      <c r="CF49" s="141">
        <f t="shared" si="26"/>
        <v>6.696</v>
      </c>
      <c r="CG49" s="141">
        <f t="shared" si="26"/>
        <v>5.62</v>
      </c>
      <c r="CH49" s="141">
        <f t="shared" si="26"/>
        <v>7</v>
      </c>
      <c r="CI49" s="141">
        <f t="shared" si="26"/>
        <v>11.42</v>
      </c>
      <c r="CJ49" s="141">
        <f t="shared" si="26"/>
        <v>4.38</v>
      </c>
      <c r="CK49" s="141">
        <f t="shared" si="26"/>
        <v>5.58</v>
      </c>
      <c r="CL49" s="141">
        <f t="shared" si="26"/>
        <v>2.44</v>
      </c>
      <c r="CM49" s="141">
        <f t="shared" si="26"/>
        <v>10.182</v>
      </c>
      <c r="CN49" s="141">
        <f t="shared" si="26"/>
        <v>4.36</v>
      </c>
      <c r="CO49" s="141">
        <f t="shared" si="26"/>
        <v>5.568</v>
      </c>
      <c r="CP49" s="141">
        <f t="shared" si="26"/>
        <v>9.54</v>
      </c>
      <c r="CQ49" s="141">
        <f t="shared" si="26"/>
        <v>24.576</v>
      </c>
      <c r="CR49" s="141">
        <f t="shared" si="26"/>
        <v>3.332</v>
      </c>
      <c r="CS49" s="141">
        <f t="shared" si="26"/>
        <v>2.3</v>
      </c>
      <c r="CT49" s="141">
        <f t="shared" si="26"/>
        <v>26.96</v>
      </c>
      <c r="CU49" s="141">
        <f t="shared" si="26"/>
        <v>30.692</v>
      </c>
      <c r="CV49" s="141">
        <f t="shared" si="26"/>
        <v>24.7</v>
      </c>
      <c r="CW49" s="141">
        <f t="shared" si="26"/>
        <v>12.24</v>
      </c>
      <c r="CX49" s="141">
        <f t="shared" si="26"/>
        <v>11.976</v>
      </c>
      <c r="CY49" s="141">
        <f t="shared" si="26"/>
        <v>6.54</v>
      </c>
      <c r="CZ49" s="141">
        <f t="shared" si="26"/>
        <v>7.888</v>
      </c>
      <c r="DA49" s="141">
        <f t="shared" si="26"/>
        <v>26.958</v>
      </c>
      <c r="DB49" s="141">
        <f t="shared" si="26"/>
        <v>0.83</v>
      </c>
      <c r="DC49" s="141">
        <f t="shared" si="26"/>
        <v>0.954</v>
      </c>
      <c r="DD49" s="141">
        <f t="shared" si="26"/>
        <v>2.606</v>
      </c>
      <c r="DE49" s="141">
        <f t="shared" si="26"/>
        <v>5.112</v>
      </c>
      <c r="DF49" s="141">
        <f t="shared" si="26"/>
        <v>10.076</v>
      </c>
      <c r="DG49" s="135"/>
    </row>
    <row r="50" spans="1:111" s="125" customFormat="1" ht="12.75">
      <c r="A50" s="136" t="s">
        <v>84</v>
      </c>
      <c r="B50" s="142" t="s">
        <v>85</v>
      </c>
      <c r="C50" s="138"/>
      <c r="D50" s="144"/>
      <c r="E50" s="145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35"/>
    </row>
    <row r="51" spans="1:111" s="125" customFormat="1" ht="22.5">
      <c r="A51" s="136"/>
      <c r="B51" s="146" t="s">
        <v>86</v>
      </c>
      <c r="C51" s="138" t="s">
        <v>23</v>
      </c>
      <c r="D51" s="144">
        <v>707.67</v>
      </c>
      <c r="E51" s="145">
        <v>707.67</v>
      </c>
      <c r="F51" s="222">
        <f>F40/2*100/1.2*2.5*0.0026</f>
        <v>1.6033333333333335</v>
      </c>
      <c r="G51" s="222">
        <f aca="true" t="shared" si="27" ref="G51:BR51">G40/2*100/1.2*2.5*0.0026</f>
        <v>1.6033333333333335</v>
      </c>
      <c r="H51" s="222">
        <f t="shared" si="27"/>
        <v>1.51125</v>
      </c>
      <c r="I51" s="222">
        <f t="shared" si="27"/>
        <v>3.7591666666666668</v>
      </c>
      <c r="J51" s="222">
        <f t="shared" si="27"/>
        <v>2.686666666666667</v>
      </c>
      <c r="K51" s="222">
        <f t="shared" si="27"/>
        <v>2.1720833333333336</v>
      </c>
      <c r="L51" s="222">
        <f t="shared" si="27"/>
        <v>3.7591666666666668</v>
      </c>
      <c r="M51" s="222">
        <f t="shared" si="27"/>
        <v>1.8308333333333335</v>
      </c>
      <c r="N51" s="222">
        <f t="shared" si="27"/>
        <v>2.7191666666666663</v>
      </c>
      <c r="O51" s="222">
        <f t="shared" si="27"/>
        <v>2.686666666666667</v>
      </c>
      <c r="P51" s="222">
        <f t="shared" si="27"/>
        <v>1.6033333333333335</v>
      </c>
      <c r="Q51" s="222">
        <f t="shared" si="27"/>
        <v>1.6033333333333335</v>
      </c>
      <c r="R51" s="222">
        <f t="shared" si="27"/>
        <v>3.7375</v>
      </c>
      <c r="S51" s="222">
        <f t="shared" si="27"/>
        <v>1.51125</v>
      </c>
      <c r="T51" s="222">
        <f t="shared" si="27"/>
        <v>2.966166666666667</v>
      </c>
      <c r="U51" s="222">
        <f t="shared" si="27"/>
        <v>2.5425833333333334</v>
      </c>
      <c r="V51" s="222">
        <f t="shared" si="27"/>
        <v>1.51125</v>
      </c>
      <c r="W51" s="222">
        <f t="shared" si="27"/>
        <v>1.4895833333333335</v>
      </c>
      <c r="X51" s="222">
        <f t="shared" si="27"/>
        <v>1.5058333333333334</v>
      </c>
      <c r="Y51" s="222">
        <f t="shared" si="27"/>
        <v>1.83625</v>
      </c>
      <c r="Z51" s="222">
        <f t="shared" si="27"/>
        <v>1.51125</v>
      </c>
      <c r="AA51" s="222">
        <f t="shared" si="27"/>
        <v>2.2273333333333336</v>
      </c>
      <c r="AB51" s="222">
        <f t="shared" si="27"/>
        <v>1.7983333333333333</v>
      </c>
      <c r="AC51" s="222">
        <f t="shared" si="27"/>
        <v>1.51125</v>
      </c>
      <c r="AD51" s="222">
        <f t="shared" si="27"/>
        <v>4.328458333333333</v>
      </c>
      <c r="AE51" s="222">
        <f t="shared" si="27"/>
        <v>3.0609583333333332</v>
      </c>
      <c r="AF51" s="222">
        <f t="shared" si="27"/>
        <v>3.010041666666667</v>
      </c>
      <c r="AG51" s="222">
        <f t="shared" si="27"/>
        <v>7.995541666666665</v>
      </c>
      <c r="AH51" s="222">
        <f t="shared" si="27"/>
        <v>3.3605</v>
      </c>
      <c r="AI51" s="222">
        <f t="shared" si="27"/>
        <v>2.2143333333333333</v>
      </c>
      <c r="AJ51" s="222">
        <f t="shared" si="27"/>
        <v>2.0924583333333335</v>
      </c>
      <c r="AK51" s="222">
        <f t="shared" si="27"/>
        <v>1.4949999999999999</v>
      </c>
      <c r="AL51" s="222">
        <f t="shared" si="27"/>
        <v>1.4949999999999999</v>
      </c>
      <c r="AM51" s="222">
        <f t="shared" si="27"/>
        <v>1.5058333333333334</v>
      </c>
      <c r="AN51" s="222">
        <f t="shared" si="27"/>
        <v>1.5004166666666667</v>
      </c>
      <c r="AO51" s="222">
        <f t="shared" si="27"/>
        <v>2.215416666666667</v>
      </c>
      <c r="AP51" s="222">
        <f t="shared" si="27"/>
        <v>1.5058333333333334</v>
      </c>
      <c r="AQ51" s="141"/>
      <c r="AR51" s="222">
        <f t="shared" si="27"/>
        <v>1.1960000000000002</v>
      </c>
      <c r="AS51" s="222">
        <f t="shared" si="27"/>
        <v>1.47875</v>
      </c>
      <c r="AT51" s="222">
        <f t="shared" si="27"/>
        <v>1.825416666666667</v>
      </c>
      <c r="AU51" s="222">
        <f t="shared" si="27"/>
        <v>4.706</v>
      </c>
      <c r="AV51" s="222">
        <f t="shared" si="27"/>
        <v>1.705166666666667</v>
      </c>
      <c r="AW51" s="222">
        <f t="shared" si="27"/>
        <v>1.8470833333333334</v>
      </c>
      <c r="AX51" s="222">
        <f t="shared" si="27"/>
        <v>1.841666666666667</v>
      </c>
      <c r="AY51" s="222">
        <f t="shared" si="27"/>
        <v>3.1644166666666664</v>
      </c>
      <c r="AZ51" s="222">
        <f t="shared" si="27"/>
        <v>2.234916666666667</v>
      </c>
      <c r="BA51" s="222">
        <f t="shared" si="27"/>
        <v>2.2300416666666663</v>
      </c>
      <c r="BB51" s="222">
        <f t="shared" si="27"/>
        <v>1.898</v>
      </c>
      <c r="BC51" s="222">
        <f t="shared" si="27"/>
        <v>1.898</v>
      </c>
      <c r="BD51" s="222">
        <f t="shared" si="27"/>
        <v>1.9765416666666664</v>
      </c>
      <c r="BE51" s="222">
        <f t="shared" si="27"/>
        <v>2.4905833333333334</v>
      </c>
      <c r="BF51" s="222">
        <f t="shared" si="27"/>
        <v>3.7537499999999997</v>
      </c>
      <c r="BG51" s="222">
        <f t="shared" si="27"/>
        <v>1.5101666666666664</v>
      </c>
      <c r="BH51" s="222">
        <f t="shared" si="27"/>
        <v>1.5665</v>
      </c>
      <c r="BI51" s="222">
        <f t="shared" si="27"/>
        <v>1.51125</v>
      </c>
      <c r="BJ51" s="222">
        <f t="shared" si="27"/>
        <v>1.51125</v>
      </c>
      <c r="BK51" s="222">
        <f t="shared" si="27"/>
        <v>1.9608333333333334</v>
      </c>
      <c r="BL51" s="222">
        <f t="shared" si="27"/>
        <v>1.51125</v>
      </c>
      <c r="BM51" s="222">
        <f t="shared" si="27"/>
        <v>1.95</v>
      </c>
      <c r="BN51" s="222"/>
      <c r="BO51" s="222">
        <f t="shared" si="27"/>
        <v>2.7624999999999993</v>
      </c>
      <c r="BP51" s="222">
        <f t="shared" si="27"/>
        <v>2.25875</v>
      </c>
      <c r="BQ51" s="222">
        <f t="shared" si="27"/>
        <v>2.4375</v>
      </c>
      <c r="BR51" s="222">
        <f t="shared" si="27"/>
        <v>1.8199999999999998</v>
      </c>
      <c r="BS51" s="222">
        <f aca="true" t="shared" si="28" ref="BS51:DF51">BS40/2*100/1.2*2.5*0.0026</f>
        <v>1.51125</v>
      </c>
      <c r="BT51" s="222">
        <f t="shared" si="28"/>
        <v>1.51125</v>
      </c>
      <c r="BU51" s="222">
        <f t="shared" si="28"/>
        <v>8.231166666666665</v>
      </c>
      <c r="BV51" s="222">
        <f t="shared" si="28"/>
        <v>1.5004166666666667</v>
      </c>
      <c r="BW51" s="222">
        <f t="shared" si="28"/>
        <v>1.4435416666666667</v>
      </c>
      <c r="BX51" s="222">
        <f t="shared" si="28"/>
        <v>2.9883750000000004</v>
      </c>
      <c r="BY51" s="222">
        <f t="shared" si="28"/>
        <v>1.7355000000000003</v>
      </c>
      <c r="BZ51" s="222">
        <f t="shared" si="28"/>
        <v>5.697250000000001</v>
      </c>
      <c r="CA51" s="222">
        <f t="shared" si="28"/>
        <v>2.770625</v>
      </c>
      <c r="CB51" s="222">
        <f t="shared" si="28"/>
        <v>2.21</v>
      </c>
      <c r="CC51" s="222">
        <f t="shared" si="28"/>
        <v>3.732083333333334</v>
      </c>
      <c r="CD51" s="222">
        <f t="shared" si="28"/>
        <v>2.784166666666667</v>
      </c>
      <c r="CE51" s="222">
        <f t="shared" si="28"/>
        <v>2.73</v>
      </c>
      <c r="CF51" s="222">
        <f t="shared" si="28"/>
        <v>1.8135</v>
      </c>
      <c r="CG51" s="222">
        <f t="shared" si="28"/>
        <v>1.5220833333333335</v>
      </c>
      <c r="CH51" s="222">
        <f t="shared" si="28"/>
        <v>1.8958333333333335</v>
      </c>
      <c r="CI51" s="222">
        <f t="shared" si="28"/>
        <v>3.092916666666667</v>
      </c>
      <c r="CJ51" s="222">
        <f t="shared" si="28"/>
        <v>1.18625</v>
      </c>
      <c r="CK51" s="222">
        <f t="shared" si="28"/>
        <v>1.51125</v>
      </c>
      <c r="CL51" s="222">
        <f t="shared" si="28"/>
        <v>0.6608333333333334</v>
      </c>
      <c r="CM51" s="222">
        <f t="shared" si="28"/>
        <v>2.7576250000000004</v>
      </c>
      <c r="CN51" s="222">
        <f t="shared" si="28"/>
        <v>1.1808333333333334</v>
      </c>
      <c r="CO51" s="222">
        <f t="shared" si="28"/>
        <v>1.508</v>
      </c>
      <c r="CP51" s="222">
        <f t="shared" si="28"/>
        <v>2.5837499999999998</v>
      </c>
      <c r="CQ51" s="222">
        <f t="shared" si="28"/>
        <v>6.656</v>
      </c>
      <c r="CR51" s="222">
        <f t="shared" si="28"/>
        <v>0.9024166666666668</v>
      </c>
      <c r="CS51" s="222">
        <f t="shared" si="28"/>
        <v>0.6229166666666666</v>
      </c>
      <c r="CT51" s="222">
        <f t="shared" si="28"/>
        <v>7.301666666666668</v>
      </c>
      <c r="CU51" s="222">
        <f t="shared" si="28"/>
        <v>8.312416666666666</v>
      </c>
      <c r="CV51" s="222">
        <f t="shared" si="28"/>
        <v>6.689583333333334</v>
      </c>
      <c r="CW51" s="222">
        <f t="shared" si="28"/>
        <v>3.315</v>
      </c>
      <c r="CX51" s="222">
        <f t="shared" si="28"/>
        <v>3.2435000000000005</v>
      </c>
      <c r="CY51" s="222">
        <f t="shared" si="28"/>
        <v>1.77125</v>
      </c>
      <c r="CZ51" s="222">
        <f t="shared" si="28"/>
        <v>2.1363333333333334</v>
      </c>
      <c r="DA51" s="222">
        <f t="shared" si="28"/>
        <v>7.301125</v>
      </c>
      <c r="DB51" s="222">
        <f t="shared" si="28"/>
        <v>0.22479166666666667</v>
      </c>
      <c r="DC51" s="222">
        <f t="shared" si="28"/>
        <v>0.25837499999999997</v>
      </c>
      <c r="DD51" s="222">
        <f t="shared" si="28"/>
        <v>0.7057916666666666</v>
      </c>
      <c r="DE51" s="222">
        <f t="shared" si="28"/>
        <v>1.3844999999999998</v>
      </c>
      <c r="DF51" s="222">
        <f t="shared" si="28"/>
        <v>2.728916666666667</v>
      </c>
      <c r="DG51" s="135"/>
    </row>
    <row r="52" spans="1:111" s="125" customFormat="1" ht="22.5">
      <c r="A52" s="136"/>
      <c r="B52" s="146" t="s">
        <v>87</v>
      </c>
      <c r="C52" s="138" t="s">
        <v>23</v>
      </c>
      <c r="D52" s="144">
        <v>50.87</v>
      </c>
      <c r="E52" s="145">
        <v>50.87</v>
      </c>
      <c r="F52" s="222">
        <f>F51</f>
        <v>1.6033333333333335</v>
      </c>
      <c r="G52" s="222">
        <f aca="true" t="shared" si="29" ref="G52:AP52">G51</f>
        <v>1.6033333333333335</v>
      </c>
      <c r="H52" s="222">
        <f t="shared" si="29"/>
        <v>1.51125</v>
      </c>
      <c r="I52" s="222">
        <f t="shared" si="29"/>
        <v>3.7591666666666668</v>
      </c>
      <c r="J52" s="222">
        <f t="shared" si="29"/>
        <v>2.686666666666667</v>
      </c>
      <c r="K52" s="222">
        <f t="shared" si="29"/>
        <v>2.1720833333333336</v>
      </c>
      <c r="L52" s="222">
        <f t="shared" si="29"/>
        <v>3.7591666666666668</v>
      </c>
      <c r="M52" s="222">
        <f t="shared" si="29"/>
        <v>1.8308333333333335</v>
      </c>
      <c r="N52" s="222">
        <f t="shared" si="29"/>
        <v>2.7191666666666663</v>
      </c>
      <c r="O52" s="222">
        <f t="shared" si="29"/>
        <v>2.686666666666667</v>
      </c>
      <c r="P52" s="222">
        <f t="shared" si="29"/>
        <v>1.6033333333333335</v>
      </c>
      <c r="Q52" s="222">
        <f t="shared" si="29"/>
        <v>1.6033333333333335</v>
      </c>
      <c r="R52" s="222">
        <f t="shared" si="29"/>
        <v>3.7375</v>
      </c>
      <c r="S52" s="222">
        <f t="shared" si="29"/>
        <v>1.51125</v>
      </c>
      <c r="T52" s="222">
        <f t="shared" si="29"/>
        <v>2.966166666666667</v>
      </c>
      <c r="U52" s="222">
        <f t="shared" si="29"/>
        <v>2.5425833333333334</v>
      </c>
      <c r="V52" s="222">
        <f t="shared" si="29"/>
        <v>1.51125</v>
      </c>
      <c r="W52" s="222">
        <f t="shared" si="29"/>
        <v>1.4895833333333335</v>
      </c>
      <c r="X52" s="222">
        <f t="shared" si="29"/>
        <v>1.5058333333333334</v>
      </c>
      <c r="Y52" s="222">
        <f t="shared" si="29"/>
        <v>1.83625</v>
      </c>
      <c r="Z52" s="222">
        <f t="shared" si="29"/>
        <v>1.51125</v>
      </c>
      <c r="AA52" s="222">
        <f t="shared" si="29"/>
        <v>2.2273333333333336</v>
      </c>
      <c r="AB52" s="222">
        <f t="shared" si="29"/>
        <v>1.7983333333333333</v>
      </c>
      <c r="AC52" s="222">
        <f t="shared" si="29"/>
        <v>1.51125</v>
      </c>
      <c r="AD52" s="222">
        <f t="shared" si="29"/>
        <v>4.328458333333333</v>
      </c>
      <c r="AE52" s="222">
        <f t="shared" si="29"/>
        <v>3.0609583333333332</v>
      </c>
      <c r="AF52" s="222">
        <f t="shared" si="29"/>
        <v>3.010041666666667</v>
      </c>
      <c r="AG52" s="222">
        <f t="shared" si="29"/>
        <v>7.995541666666665</v>
      </c>
      <c r="AH52" s="222">
        <f t="shared" si="29"/>
        <v>3.3605</v>
      </c>
      <c r="AI52" s="222">
        <f t="shared" si="29"/>
        <v>2.2143333333333333</v>
      </c>
      <c r="AJ52" s="222">
        <f t="shared" si="29"/>
        <v>2.0924583333333335</v>
      </c>
      <c r="AK52" s="222">
        <f t="shared" si="29"/>
        <v>1.4949999999999999</v>
      </c>
      <c r="AL52" s="222">
        <f t="shared" si="29"/>
        <v>1.4949999999999999</v>
      </c>
      <c r="AM52" s="222">
        <f t="shared" si="29"/>
        <v>1.5058333333333334</v>
      </c>
      <c r="AN52" s="222">
        <f t="shared" si="29"/>
        <v>1.5004166666666667</v>
      </c>
      <c r="AO52" s="222">
        <f t="shared" si="29"/>
        <v>2.215416666666667</v>
      </c>
      <c r="AP52" s="222">
        <f t="shared" si="29"/>
        <v>1.5058333333333334</v>
      </c>
      <c r="AQ52" s="141"/>
      <c r="AR52" s="222">
        <f>AR51</f>
        <v>1.1960000000000002</v>
      </c>
      <c r="AS52" s="222">
        <f aca="true" t="shared" si="30" ref="AS52:DD52">AS51</f>
        <v>1.47875</v>
      </c>
      <c r="AT52" s="222">
        <f t="shared" si="30"/>
        <v>1.825416666666667</v>
      </c>
      <c r="AU52" s="222">
        <f t="shared" si="30"/>
        <v>4.706</v>
      </c>
      <c r="AV52" s="222">
        <f t="shared" si="30"/>
        <v>1.705166666666667</v>
      </c>
      <c r="AW52" s="222">
        <f t="shared" si="30"/>
        <v>1.8470833333333334</v>
      </c>
      <c r="AX52" s="222">
        <f t="shared" si="30"/>
        <v>1.841666666666667</v>
      </c>
      <c r="AY52" s="222">
        <f t="shared" si="30"/>
        <v>3.1644166666666664</v>
      </c>
      <c r="AZ52" s="222">
        <f t="shared" si="30"/>
        <v>2.234916666666667</v>
      </c>
      <c r="BA52" s="222">
        <f t="shared" si="30"/>
        <v>2.2300416666666663</v>
      </c>
      <c r="BB52" s="222">
        <f t="shared" si="30"/>
        <v>1.898</v>
      </c>
      <c r="BC52" s="222">
        <f t="shared" si="30"/>
        <v>1.898</v>
      </c>
      <c r="BD52" s="222">
        <f t="shared" si="30"/>
        <v>1.9765416666666664</v>
      </c>
      <c r="BE52" s="222">
        <f t="shared" si="30"/>
        <v>2.4905833333333334</v>
      </c>
      <c r="BF52" s="222">
        <f t="shared" si="30"/>
        <v>3.7537499999999997</v>
      </c>
      <c r="BG52" s="222">
        <f t="shared" si="30"/>
        <v>1.5101666666666664</v>
      </c>
      <c r="BH52" s="222">
        <f t="shared" si="30"/>
        <v>1.5665</v>
      </c>
      <c r="BI52" s="222">
        <f t="shared" si="30"/>
        <v>1.51125</v>
      </c>
      <c r="BJ52" s="222">
        <f t="shared" si="30"/>
        <v>1.51125</v>
      </c>
      <c r="BK52" s="222">
        <f t="shared" si="30"/>
        <v>1.9608333333333334</v>
      </c>
      <c r="BL52" s="222">
        <f t="shared" si="30"/>
        <v>1.51125</v>
      </c>
      <c r="BM52" s="222">
        <f t="shared" si="30"/>
        <v>1.95</v>
      </c>
      <c r="BN52" s="222">
        <v>34</v>
      </c>
      <c r="BO52" s="222">
        <f t="shared" si="30"/>
        <v>2.7624999999999993</v>
      </c>
      <c r="BP52" s="222">
        <f t="shared" si="30"/>
        <v>2.25875</v>
      </c>
      <c r="BQ52" s="222">
        <f t="shared" si="30"/>
        <v>2.4375</v>
      </c>
      <c r="BR52" s="222">
        <f t="shared" si="30"/>
        <v>1.8199999999999998</v>
      </c>
      <c r="BS52" s="222">
        <f t="shared" si="30"/>
        <v>1.51125</v>
      </c>
      <c r="BT52" s="222">
        <f t="shared" si="30"/>
        <v>1.51125</v>
      </c>
      <c r="BU52" s="222">
        <f t="shared" si="30"/>
        <v>8.231166666666665</v>
      </c>
      <c r="BV52" s="222">
        <f t="shared" si="30"/>
        <v>1.5004166666666667</v>
      </c>
      <c r="BW52" s="222">
        <f t="shared" si="30"/>
        <v>1.4435416666666667</v>
      </c>
      <c r="BX52" s="222">
        <f t="shared" si="30"/>
        <v>2.9883750000000004</v>
      </c>
      <c r="BY52" s="222">
        <f t="shared" si="30"/>
        <v>1.7355000000000003</v>
      </c>
      <c r="BZ52" s="222">
        <f t="shared" si="30"/>
        <v>5.697250000000001</v>
      </c>
      <c r="CA52" s="222">
        <f t="shared" si="30"/>
        <v>2.770625</v>
      </c>
      <c r="CB52" s="222">
        <f t="shared" si="30"/>
        <v>2.21</v>
      </c>
      <c r="CC52" s="222">
        <f t="shared" si="30"/>
        <v>3.732083333333334</v>
      </c>
      <c r="CD52" s="222">
        <f t="shared" si="30"/>
        <v>2.784166666666667</v>
      </c>
      <c r="CE52" s="222">
        <f t="shared" si="30"/>
        <v>2.73</v>
      </c>
      <c r="CF52" s="222">
        <f t="shared" si="30"/>
        <v>1.8135</v>
      </c>
      <c r="CG52" s="222">
        <f t="shared" si="30"/>
        <v>1.5220833333333335</v>
      </c>
      <c r="CH52" s="222">
        <f t="shared" si="30"/>
        <v>1.8958333333333335</v>
      </c>
      <c r="CI52" s="222">
        <f t="shared" si="30"/>
        <v>3.092916666666667</v>
      </c>
      <c r="CJ52" s="222">
        <f t="shared" si="30"/>
        <v>1.18625</v>
      </c>
      <c r="CK52" s="222">
        <f t="shared" si="30"/>
        <v>1.51125</v>
      </c>
      <c r="CL52" s="222">
        <f t="shared" si="30"/>
        <v>0.6608333333333334</v>
      </c>
      <c r="CM52" s="222">
        <f t="shared" si="30"/>
        <v>2.7576250000000004</v>
      </c>
      <c r="CN52" s="222">
        <f t="shared" si="30"/>
        <v>1.1808333333333334</v>
      </c>
      <c r="CO52" s="222">
        <f t="shared" si="30"/>
        <v>1.508</v>
      </c>
      <c r="CP52" s="222">
        <f t="shared" si="30"/>
        <v>2.5837499999999998</v>
      </c>
      <c r="CQ52" s="222">
        <f t="shared" si="30"/>
        <v>6.656</v>
      </c>
      <c r="CR52" s="222">
        <f t="shared" si="30"/>
        <v>0.9024166666666668</v>
      </c>
      <c r="CS52" s="222">
        <f t="shared" si="30"/>
        <v>0.6229166666666666</v>
      </c>
      <c r="CT52" s="222">
        <f t="shared" si="30"/>
        <v>7.301666666666668</v>
      </c>
      <c r="CU52" s="222">
        <f t="shared" si="30"/>
        <v>8.312416666666666</v>
      </c>
      <c r="CV52" s="222">
        <f t="shared" si="30"/>
        <v>6.689583333333334</v>
      </c>
      <c r="CW52" s="222">
        <f t="shared" si="30"/>
        <v>3.315</v>
      </c>
      <c r="CX52" s="222">
        <f t="shared" si="30"/>
        <v>3.2435000000000005</v>
      </c>
      <c r="CY52" s="222">
        <f t="shared" si="30"/>
        <v>1.77125</v>
      </c>
      <c r="CZ52" s="222">
        <f t="shared" si="30"/>
        <v>2.1363333333333334</v>
      </c>
      <c r="DA52" s="222">
        <f t="shared" si="30"/>
        <v>7.301125</v>
      </c>
      <c r="DB52" s="222">
        <f t="shared" si="30"/>
        <v>0.22479166666666667</v>
      </c>
      <c r="DC52" s="222">
        <f t="shared" si="30"/>
        <v>0.25837499999999997</v>
      </c>
      <c r="DD52" s="222">
        <f t="shared" si="30"/>
        <v>0.7057916666666666</v>
      </c>
      <c r="DE52" s="222">
        <f>DE51</f>
        <v>1.3844999999999998</v>
      </c>
      <c r="DF52" s="222">
        <f>DF51</f>
        <v>2.728916666666667</v>
      </c>
      <c r="DG52" s="135"/>
    </row>
    <row r="53" spans="1:111" s="125" customFormat="1" ht="51">
      <c r="A53" s="150" t="s">
        <v>89</v>
      </c>
      <c r="B53" s="137" t="s">
        <v>90</v>
      </c>
      <c r="C53" s="138"/>
      <c r="D53" s="144"/>
      <c r="E53" s="145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35"/>
    </row>
    <row r="54" spans="1:111" s="125" customFormat="1" ht="12.75">
      <c r="A54" s="136"/>
      <c r="B54" s="146" t="s">
        <v>91</v>
      </c>
      <c r="C54" s="138" t="s">
        <v>34</v>
      </c>
      <c r="D54" s="144">
        <v>301.85</v>
      </c>
      <c r="E54" s="145">
        <v>301.85</v>
      </c>
      <c r="F54" s="228">
        <f>F102*100/2*0.12</f>
        <v>2.4</v>
      </c>
      <c r="G54" s="228">
        <f aca="true" t="shared" si="31" ref="G54:BR54">G102*100/2*0.12</f>
        <v>2.4</v>
      </c>
      <c r="H54" s="228">
        <f t="shared" si="31"/>
        <v>2.4</v>
      </c>
      <c r="I54" s="228">
        <f t="shared" si="31"/>
        <v>4.8</v>
      </c>
      <c r="J54" s="228">
        <f t="shared" si="31"/>
        <v>3.5999999999999996</v>
      </c>
      <c r="K54" s="228">
        <f t="shared" si="31"/>
        <v>2.4</v>
      </c>
      <c r="L54" s="228">
        <f t="shared" si="31"/>
        <v>4.8</v>
      </c>
      <c r="M54" s="228">
        <f t="shared" si="31"/>
        <v>2.4</v>
      </c>
      <c r="N54" s="228">
        <f t="shared" si="31"/>
        <v>3.5999999999999996</v>
      </c>
      <c r="O54" s="228">
        <f t="shared" si="31"/>
        <v>3.5999999999999996</v>
      </c>
      <c r="P54" s="228">
        <f t="shared" si="31"/>
        <v>2.4</v>
      </c>
      <c r="Q54" s="228">
        <f t="shared" si="31"/>
        <v>2.4</v>
      </c>
      <c r="R54" s="228">
        <f t="shared" si="31"/>
        <v>4.8</v>
      </c>
      <c r="S54" s="228">
        <f t="shared" si="31"/>
        <v>2.4</v>
      </c>
      <c r="T54" s="228">
        <f t="shared" si="31"/>
        <v>4.8</v>
      </c>
      <c r="U54" s="228">
        <f t="shared" si="31"/>
        <v>3.5999999999999996</v>
      </c>
      <c r="V54" s="228">
        <f t="shared" si="31"/>
        <v>2.4</v>
      </c>
      <c r="W54" s="228">
        <f t="shared" si="31"/>
        <v>2.4</v>
      </c>
      <c r="X54" s="228">
        <f t="shared" si="31"/>
        <v>2.4</v>
      </c>
      <c r="Y54" s="228">
        <f t="shared" si="31"/>
        <v>2.4</v>
      </c>
      <c r="Z54" s="228">
        <f t="shared" si="31"/>
        <v>2.4</v>
      </c>
      <c r="AA54" s="228">
        <f t="shared" si="31"/>
        <v>3.5999999999999996</v>
      </c>
      <c r="AB54" s="228">
        <f t="shared" si="31"/>
        <v>2.4</v>
      </c>
      <c r="AC54" s="228">
        <f t="shared" si="31"/>
        <v>2.4</v>
      </c>
      <c r="AD54" s="228">
        <f t="shared" si="31"/>
        <v>6</v>
      </c>
      <c r="AE54" s="228">
        <f t="shared" si="31"/>
        <v>4.8</v>
      </c>
      <c r="AF54" s="228">
        <f t="shared" si="31"/>
        <v>1.08</v>
      </c>
      <c r="AG54" s="228">
        <f t="shared" si="31"/>
        <v>1.08</v>
      </c>
      <c r="AH54" s="228">
        <f t="shared" si="31"/>
        <v>3.2399999999999998</v>
      </c>
      <c r="AI54" s="228">
        <f t="shared" si="31"/>
        <v>3.5999999999999996</v>
      </c>
      <c r="AJ54" s="228">
        <f t="shared" si="31"/>
        <v>2.16</v>
      </c>
      <c r="AK54" s="228">
        <f t="shared" si="31"/>
        <v>2.4</v>
      </c>
      <c r="AL54" s="228">
        <f t="shared" si="31"/>
        <v>2.4</v>
      </c>
      <c r="AM54" s="228">
        <f t="shared" si="31"/>
        <v>2.4</v>
      </c>
      <c r="AN54" s="228">
        <f t="shared" si="31"/>
        <v>2.4</v>
      </c>
      <c r="AO54" s="228">
        <f t="shared" si="31"/>
        <v>3.5999999999999996</v>
      </c>
      <c r="AP54" s="228">
        <f t="shared" si="31"/>
        <v>2.4</v>
      </c>
      <c r="AQ54" s="141"/>
      <c r="AR54" s="228">
        <f t="shared" si="31"/>
        <v>1.2</v>
      </c>
      <c r="AS54" s="228">
        <f t="shared" si="31"/>
        <v>2.4</v>
      </c>
      <c r="AT54" s="228">
        <f t="shared" si="31"/>
        <v>2.4</v>
      </c>
      <c r="AU54" s="228">
        <f t="shared" si="31"/>
        <v>6</v>
      </c>
      <c r="AV54" s="228">
        <f t="shared" si="31"/>
        <v>3.2399999999999998</v>
      </c>
      <c r="AW54" s="228">
        <f t="shared" si="31"/>
        <v>2.4</v>
      </c>
      <c r="AX54" s="228">
        <f t="shared" si="31"/>
        <v>2.4</v>
      </c>
      <c r="AY54" s="228">
        <f t="shared" si="31"/>
        <v>3</v>
      </c>
      <c r="AZ54" s="228">
        <f t="shared" si="31"/>
        <v>2.4</v>
      </c>
      <c r="BA54" s="228">
        <f t="shared" si="31"/>
        <v>2.4</v>
      </c>
      <c r="BB54" s="228">
        <f t="shared" si="31"/>
        <v>2.4</v>
      </c>
      <c r="BC54" s="228">
        <f t="shared" si="31"/>
        <v>2.4</v>
      </c>
      <c r="BD54" s="228">
        <f t="shared" si="31"/>
        <v>2.4</v>
      </c>
      <c r="BE54" s="228">
        <f t="shared" si="31"/>
        <v>2.16</v>
      </c>
      <c r="BF54" s="228">
        <f t="shared" si="31"/>
        <v>3.3600000000000003</v>
      </c>
      <c r="BG54" s="228">
        <f t="shared" si="31"/>
        <v>2.4</v>
      </c>
      <c r="BH54" s="228">
        <f t="shared" si="31"/>
        <v>2.4</v>
      </c>
      <c r="BI54" s="228">
        <f t="shared" si="31"/>
        <v>2.4</v>
      </c>
      <c r="BJ54" s="228">
        <f t="shared" si="31"/>
        <v>2.4</v>
      </c>
      <c r="BK54" s="228">
        <f t="shared" si="31"/>
        <v>2.4</v>
      </c>
      <c r="BL54" s="228">
        <f t="shared" si="31"/>
        <v>2.4</v>
      </c>
      <c r="BM54" s="228">
        <f t="shared" si="31"/>
        <v>2.4</v>
      </c>
      <c r="BN54" s="228">
        <v>2.4</v>
      </c>
      <c r="BO54" s="228">
        <f t="shared" si="31"/>
        <v>3</v>
      </c>
      <c r="BP54" s="228">
        <f t="shared" si="31"/>
        <v>3.5999999999999996</v>
      </c>
      <c r="BQ54" s="228">
        <f t="shared" si="31"/>
        <v>3.5999999999999996</v>
      </c>
      <c r="BR54" s="228">
        <f t="shared" si="31"/>
        <v>2.4</v>
      </c>
      <c r="BS54" s="228">
        <f aca="true" t="shared" si="32" ref="BS54:DF54">BS102*100/2*0.12</f>
        <v>2.4</v>
      </c>
      <c r="BT54" s="228">
        <f t="shared" si="32"/>
        <v>2.4</v>
      </c>
      <c r="BU54" s="228">
        <f t="shared" si="32"/>
        <v>4.32</v>
      </c>
      <c r="BV54" s="228">
        <f t="shared" si="32"/>
        <v>2.4</v>
      </c>
      <c r="BW54" s="228">
        <f t="shared" si="32"/>
        <v>2.4</v>
      </c>
      <c r="BX54" s="228">
        <f t="shared" si="32"/>
        <v>4.8</v>
      </c>
      <c r="BY54" s="228">
        <f t="shared" si="32"/>
        <v>2.4</v>
      </c>
      <c r="BZ54" s="228">
        <f t="shared" si="32"/>
        <v>3.12</v>
      </c>
      <c r="CA54" s="228">
        <f t="shared" si="32"/>
        <v>3.5999999999999996</v>
      </c>
      <c r="CB54" s="228">
        <f t="shared" si="32"/>
        <v>2.4</v>
      </c>
      <c r="CC54" s="228">
        <f t="shared" si="32"/>
        <v>6</v>
      </c>
      <c r="CD54" s="228">
        <f t="shared" si="32"/>
        <v>3.5999999999999996</v>
      </c>
      <c r="CE54" s="228">
        <f t="shared" si="32"/>
        <v>3.5999999999999996</v>
      </c>
      <c r="CF54" s="228">
        <f t="shared" si="32"/>
        <v>2.4</v>
      </c>
      <c r="CG54" s="228">
        <f t="shared" si="32"/>
        <v>2.4</v>
      </c>
      <c r="CH54" s="228">
        <f t="shared" si="32"/>
        <v>2.4</v>
      </c>
      <c r="CI54" s="228">
        <f t="shared" si="32"/>
        <v>4.8</v>
      </c>
      <c r="CJ54" s="228">
        <f t="shared" si="32"/>
        <v>2.4</v>
      </c>
      <c r="CK54" s="228">
        <f t="shared" si="32"/>
        <v>2.4</v>
      </c>
      <c r="CL54" s="228">
        <f t="shared" si="32"/>
        <v>1.2</v>
      </c>
      <c r="CM54" s="228">
        <f t="shared" si="32"/>
        <v>3.5999999999999996</v>
      </c>
      <c r="CN54" s="228">
        <f t="shared" si="32"/>
        <v>2.4</v>
      </c>
      <c r="CO54" s="228">
        <f t="shared" si="32"/>
        <v>2.4</v>
      </c>
      <c r="CP54" s="228">
        <f t="shared" si="32"/>
        <v>2.4</v>
      </c>
      <c r="CQ54" s="228">
        <f t="shared" si="32"/>
        <v>4.32</v>
      </c>
      <c r="CR54" s="228">
        <f t="shared" si="32"/>
        <v>1.08</v>
      </c>
      <c r="CS54" s="228">
        <f t="shared" si="32"/>
        <v>0.96</v>
      </c>
      <c r="CT54" s="228">
        <f t="shared" si="32"/>
        <v>7.56</v>
      </c>
      <c r="CU54" s="228">
        <f t="shared" si="32"/>
        <v>4.32</v>
      </c>
      <c r="CV54" s="228">
        <f t="shared" si="32"/>
        <v>6.4799999999999995</v>
      </c>
      <c r="CW54" s="228">
        <f t="shared" si="32"/>
        <v>4.8</v>
      </c>
      <c r="CX54" s="228">
        <f t="shared" si="32"/>
        <v>4.8</v>
      </c>
      <c r="CY54" s="228">
        <f t="shared" si="32"/>
        <v>2.4</v>
      </c>
      <c r="CZ54" s="228">
        <f t="shared" si="32"/>
        <v>2.76</v>
      </c>
      <c r="DA54" s="228">
        <f t="shared" si="32"/>
        <v>7.56</v>
      </c>
      <c r="DB54" s="228">
        <f t="shared" si="32"/>
        <v>0.48</v>
      </c>
      <c r="DC54" s="228">
        <f t="shared" si="32"/>
        <v>0.48</v>
      </c>
      <c r="DD54" s="228">
        <f t="shared" si="32"/>
        <v>1.08</v>
      </c>
      <c r="DE54" s="228">
        <f t="shared" si="32"/>
        <v>1.7999999999999998</v>
      </c>
      <c r="DF54" s="228">
        <f t="shared" si="32"/>
        <v>3.5999999999999996</v>
      </c>
      <c r="DG54" s="135"/>
    </row>
    <row r="55" spans="1:111" s="125" customFormat="1" ht="12.75">
      <c r="A55" s="136"/>
      <c r="B55" s="146" t="s">
        <v>92</v>
      </c>
      <c r="C55" s="138" t="s">
        <v>23</v>
      </c>
      <c r="D55" s="144">
        <v>734.94</v>
      </c>
      <c r="E55" s="145">
        <v>734.94</v>
      </c>
      <c r="F55" s="222">
        <f>F102/2*100*1.2*2*0.0408</f>
        <v>1.9584000000000001</v>
      </c>
      <c r="G55" s="222">
        <f aca="true" t="shared" si="33" ref="G55:BR55">G102/2*100*1.2*2*0.0408</f>
        <v>1.9584000000000001</v>
      </c>
      <c r="H55" s="222">
        <f t="shared" si="33"/>
        <v>1.9584000000000001</v>
      </c>
      <c r="I55" s="222">
        <f t="shared" si="33"/>
        <v>3.9168000000000003</v>
      </c>
      <c r="J55" s="222">
        <f t="shared" si="33"/>
        <v>2.9376</v>
      </c>
      <c r="K55" s="222">
        <f t="shared" si="33"/>
        <v>1.9584000000000001</v>
      </c>
      <c r="L55" s="222">
        <f t="shared" si="33"/>
        <v>3.9168000000000003</v>
      </c>
      <c r="M55" s="222">
        <f t="shared" si="33"/>
        <v>1.9584000000000001</v>
      </c>
      <c r="N55" s="222">
        <f t="shared" si="33"/>
        <v>2.9376</v>
      </c>
      <c r="O55" s="222">
        <f t="shared" si="33"/>
        <v>2.9376</v>
      </c>
      <c r="P55" s="222">
        <f t="shared" si="33"/>
        <v>1.9584000000000001</v>
      </c>
      <c r="Q55" s="222">
        <f t="shared" si="33"/>
        <v>1.9584000000000001</v>
      </c>
      <c r="R55" s="222">
        <f t="shared" si="33"/>
        <v>3.9168000000000003</v>
      </c>
      <c r="S55" s="222">
        <f t="shared" si="33"/>
        <v>1.9584000000000001</v>
      </c>
      <c r="T55" s="222">
        <f t="shared" si="33"/>
        <v>3.9168000000000003</v>
      </c>
      <c r="U55" s="222">
        <f t="shared" si="33"/>
        <v>2.9376</v>
      </c>
      <c r="V55" s="222">
        <f t="shared" si="33"/>
        <v>1.9584000000000001</v>
      </c>
      <c r="W55" s="222">
        <f t="shared" si="33"/>
        <v>1.9584000000000001</v>
      </c>
      <c r="X55" s="222">
        <f t="shared" si="33"/>
        <v>1.9584000000000001</v>
      </c>
      <c r="Y55" s="222">
        <f t="shared" si="33"/>
        <v>1.9584000000000001</v>
      </c>
      <c r="Z55" s="222">
        <f t="shared" si="33"/>
        <v>1.9584000000000001</v>
      </c>
      <c r="AA55" s="222">
        <f t="shared" si="33"/>
        <v>2.9376</v>
      </c>
      <c r="AB55" s="222">
        <f t="shared" si="33"/>
        <v>1.9584000000000001</v>
      </c>
      <c r="AC55" s="222">
        <f t="shared" si="33"/>
        <v>1.9584000000000001</v>
      </c>
      <c r="AD55" s="222">
        <f t="shared" si="33"/>
        <v>4.896000000000001</v>
      </c>
      <c r="AE55" s="222">
        <f t="shared" si="33"/>
        <v>3.9168000000000003</v>
      </c>
      <c r="AF55" s="222">
        <f t="shared" si="33"/>
        <v>0.88128</v>
      </c>
      <c r="AG55" s="222">
        <f t="shared" si="33"/>
        <v>0.88128</v>
      </c>
      <c r="AH55" s="222">
        <f t="shared" si="33"/>
        <v>2.64384</v>
      </c>
      <c r="AI55" s="222">
        <f t="shared" si="33"/>
        <v>2.9376</v>
      </c>
      <c r="AJ55" s="222">
        <f t="shared" si="33"/>
        <v>1.76256</v>
      </c>
      <c r="AK55" s="222">
        <f t="shared" si="33"/>
        <v>1.9584000000000001</v>
      </c>
      <c r="AL55" s="222">
        <f t="shared" si="33"/>
        <v>1.9584000000000001</v>
      </c>
      <c r="AM55" s="222">
        <f t="shared" si="33"/>
        <v>1.9584000000000001</v>
      </c>
      <c r="AN55" s="222">
        <f t="shared" si="33"/>
        <v>1.9584000000000001</v>
      </c>
      <c r="AO55" s="222">
        <f t="shared" si="33"/>
        <v>2.9376</v>
      </c>
      <c r="AP55" s="222">
        <f t="shared" si="33"/>
        <v>1.9584000000000001</v>
      </c>
      <c r="AQ55" s="141"/>
      <c r="AR55" s="222">
        <f t="shared" si="33"/>
        <v>0.9792000000000001</v>
      </c>
      <c r="AS55" s="222">
        <f t="shared" si="33"/>
        <v>1.9584000000000001</v>
      </c>
      <c r="AT55" s="222">
        <f t="shared" si="33"/>
        <v>1.9584000000000001</v>
      </c>
      <c r="AU55" s="222">
        <f t="shared" si="33"/>
        <v>4.896000000000001</v>
      </c>
      <c r="AV55" s="222">
        <f t="shared" si="33"/>
        <v>2.64384</v>
      </c>
      <c r="AW55" s="222">
        <f t="shared" si="33"/>
        <v>1.9584000000000001</v>
      </c>
      <c r="AX55" s="222">
        <f t="shared" si="33"/>
        <v>1.9584000000000001</v>
      </c>
      <c r="AY55" s="222">
        <f t="shared" si="33"/>
        <v>2.4480000000000004</v>
      </c>
      <c r="AZ55" s="222">
        <f t="shared" si="33"/>
        <v>1.9584000000000001</v>
      </c>
      <c r="BA55" s="222">
        <f t="shared" si="33"/>
        <v>1.9584000000000001</v>
      </c>
      <c r="BB55" s="222">
        <f t="shared" si="33"/>
        <v>1.9584000000000001</v>
      </c>
      <c r="BC55" s="222">
        <f t="shared" si="33"/>
        <v>1.9584000000000001</v>
      </c>
      <c r="BD55" s="222">
        <f t="shared" si="33"/>
        <v>1.9584000000000001</v>
      </c>
      <c r="BE55" s="222">
        <f t="shared" si="33"/>
        <v>1.76256</v>
      </c>
      <c r="BF55" s="222">
        <f t="shared" si="33"/>
        <v>2.74176</v>
      </c>
      <c r="BG55" s="222">
        <f t="shared" si="33"/>
        <v>1.9584000000000001</v>
      </c>
      <c r="BH55" s="222">
        <f t="shared" si="33"/>
        <v>1.9584000000000001</v>
      </c>
      <c r="BI55" s="222">
        <f t="shared" si="33"/>
        <v>1.9584000000000001</v>
      </c>
      <c r="BJ55" s="222">
        <f t="shared" si="33"/>
        <v>1.9584000000000001</v>
      </c>
      <c r="BK55" s="222">
        <f t="shared" si="33"/>
        <v>1.9584000000000001</v>
      </c>
      <c r="BL55" s="222">
        <f t="shared" si="33"/>
        <v>1.9584000000000001</v>
      </c>
      <c r="BM55" s="222">
        <f t="shared" si="33"/>
        <v>1.9584000000000001</v>
      </c>
      <c r="BN55" s="222">
        <v>1.9584000000000001</v>
      </c>
      <c r="BO55" s="222">
        <f t="shared" si="33"/>
        <v>2.4480000000000004</v>
      </c>
      <c r="BP55" s="222">
        <f t="shared" si="33"/>
        <v>2.9376</v>
      </c>
      <c r="BQ55" s="222">
        <f t="shared" si="33"/>
        <v>2.9376</v>
      </c>
      <c r="BR55" s="222">
        <f t="shared" si="33"/>
        <v>1.9584000000000001</v>
      </c>
      <c r="BS55" s="222">
        <f aca="true" t="shared" si="34" ref="BS55:DF55">BS102/2*100*1.2*2*0.0408</f>
        <v>1.9584000000000001</v>
      </c>
      <c r="BT55" s="222">
        <f t="shared" si="34"/>
        <v>1.9584000000000001</v>
      </c>
      <c r="BU55" s="222">
        <f t="shared" si="34"/>
        <v>3.52512</v>
      </c>
      <c r="BV55" s="222">
        <f t="shared" si="34"/>
        <v>1.9584000000000001</v>
      </c>
      <c r="BW55" s="222">
        <f t="shared" si="34"/>
        <v>1.9584000000000001</v>
      </c>
      <c r="BX55" s="222">
        <f t="shared" si="34"/>
        <v>3.9168000000000003</v>
      </c>
      <c r="BY55" s="222">
        <f t="shared" si="34"/>
        <v>1.9584000000000001</v>
      </c>
      <c r="BZ55" s="222">
        <f t="shared" si="34"/>
        <v>2.54592</v>
      </c>
      <c r="CA55" s="222">
        <f t="shared" si="34"/>
        <v>2.9376</v>
      </c>
      <c r="CB55" s="222">
        <f t="shared" si="34"/>
        <v>1.9584000000000001</v>
      </c>
      <c r="CC55" s="222">
        <f t="shared" si="34"/>
        <v>4.896000000000001</v>
      </c>
      <c r="CD55" s="222">
        <f t="shared" si="34"/>
        <v>2.9376</v>
      </c>
      <c r="CE55" s="222">
        <f t="shared" si="34"/>
        <v>2.9376</v>
      </c>
      <c r="CF55" s="222">
        <f t="shared" si="34"/>
        <v>1.9584000000000001</v>
      </c>
      <c r="CG55" s="222">
        <f t="shared" si="34"/>
        <v>1.9584000000000001</v>
      </c>
      <c r="CH55" s="222">
        <f t="shared" si="34"/>
        <v>1.9584000000000001</v>
      </c>
      <c r="CI55" s="222">
        <f t="shared" si="34"/>
        <v>3.9168000000000003</v>
      </c>
      <c r="CJ55" s="222">
        <f t="shared" si="34"/>
        <v>1.9584000000000001</v>
      </c>
      <c r="CK55" s="222">
        <f t="shared" si="34"/>
        <v>1.9584000000000001</v>
      </c>
      <c r="CL55" s="222">
        <f t="shared" si="34"/>
        <v>0.9792000000000001</v>
      </c>
      <c r="CM55" s="222">
        <f t="shared" si="34"/>
        <v>2.9376</v>
      </c>
      <c r="CN55" s="222">
        <f t="shared" si="34"/>
        <v>1.9584000000000001</v>
      </c>
      <c r="CO55" s="222">
        <f t="shared" si="34"/>
        <v>1.9584000000000001</v>
      </c>
      <c r="CP55" s="222">
        <f t="shared" si="34"/>
        <v>1.9584000000000001</v>
      </c>
      <c r="CQ55" s="222">
        <f t="shared" si="34"/>
        <v>3.52512</v>
      </c>
      <c r="CR55" s="222">
        <f t="shared" si="34"/>
        <v>0.88128</v>
      </c>
      <c r="CS55" s="222">
        <f t="shared" si="34"/>
        <v>0.7833600000000001</v>
      </c>
      <c r="CT55" s="222">
        <f t="shared" si="34"/>
        <v>6.16896</v>
      </c>
      <c r="CU55" s="222">
        <f t="shared" si="34"/>
        <v>3.52512</v>
      </c>
      <c r="CV55" s="222">
        <f t="shared" si="34"/>
        <v>5.28768</v>
      </c>
      <c r="CW55" s="222">
        <f t="shared" si="34"/>
        <v>3.9168000000000003</v>
      </c>
      <c r="CX55" s="222">
        <f t="shared" si="34"/>
        <v>3.9168000000000003</v>
      </c>
      <c r="CY55" s="222">
        <f t="shared" si="34"/>
        <v>1.9584000000000001</v>
      </c>
      <c r="CZ55" s="222">
        <f t="shared" si="34"/>
        <v>2.25216</v>
      </c>
      <c r="DA55" s="222">
        <f t="shared" si="34"/>
        <v>6.16896</v>
      </c>
      <c r="DB55" s="222">
        <f t="shared" si="34"/>
        <v>0.39168000000000003</v>
      </c>
      <c r="DC55" s="222">
        <f t="shared" si="34"/>
        <v>0.39168000000000003</v>
      </c>
      <c r="DD55" s="222">
        <f t="shared" si="34"/>
        <v>0.88128</v>
      </c>
      <c r="DE55" s="222">
        <f t="shared" si="34"/>
        <v>1.4688</v>
      </c>
      <c r="DF55" s="222">
        <f t="shared" si="34"/>
        <v>2.9376</v>
      </c>
      <c r="DG55" s="135"/>
    </row>
    <row r="56" spans="1:111" s="125" customFormat="1" ht="12.75">
      <c r="A56" s="136"/>
      <c r="B56" s="146" t="s">
        <v>94</v>
      </c>
      <c r="C56" s="138" t="s">
        <v>34</v>
      </c>
      <c r="D56" s="144">
        <v>289.44</v>
      </c>
      <c r="E56" s="145">
        <v>289.44</v>
      </c>
      <c r="F56" s="228">
        <f aca="true" t="shared" si="35" ref="F56:W56">(F102*100/5/2*0.132)+(F102*100/2*0.0508)</f>
        <v>1.544</v>
      </c>
      <c r="G56" s="228">
        <f t="shared" si="35"/>
        <v>1.544</v>
      </c>
      <c r="H56" s="228">
        <f t="shared" si="35"/>
        <v>1.544</v>
      </c>
      <c r="I56" s="228">
        <f t="shared" si="35"/>
        <v>3.088</v>
      </c>
      <c r="J56" s="228">
        <f t="shared" si="35"/>
        <v>2.316</v>
      </c>
      <c r="K56" s="228">
        <f t="shared" si="35"/>
        <v>1.544</v>
      </c>
      <c r="L56" s="228">
        <f t="shared" si="35"/>
        <v>3.088</v>
      </c>
      <c r="M56" s="228">
        <f t="shared" si="35"/>
        <v>1.544</v>
      </c>
      <c r="N56" s="228">
        <f t="shared" si="35"/>
        <v>2.316</v>
      </c>
      <c r="O56" s="228">
        <f t="shared" si="35"/>
        <v>2.316</v>
      </c>
      <c r="P56" s="228">
        <f t="shared" si="35"/>
        <v>1.544</v>
      </c>
      <c r="Q56" s="228">
        <f t="shared" si="35"/>
        <v>1.544</v>
      </c>
      <c r="R56" s="228">
        <f t="shared" si="35"/>
        <v>3.088</v>
      </c>
      <c r="S56" s="228">
        <f t="shared" si="35"/>
        <v>1.544</v>
      </c>
      <c r="T56" s="228">
        <f t="shared" si="35"/>
        <v>3.088</v>
      </c>
      <c r="U56" s="228">
        <f t="shared" si="35"/>
        <v>2.316</v>
      </c>
      <c r="V56" s="228">
        <f t="shared" si="35"/>
        <v>1.544</v>
      </c>
      <c r="W56" s="228">
        <f t="shared" si="35"/>
        <v>1.544</v>
      </c>
      <c r="X56" s="228">
        <f aca="true" t="shared" si="36" ref="X56:AE56">(X102*100/5/2*0.132)+(X102*100/2*0.09)</f>
        <v>2.328</v>
      </c>
      <c r="Y56" s="228">
        <f t="shared" si="36"/>
        <v>2.328</v>
      </c>
      <c r="Z56" s="228">
        <f t="shared" si="36"/>
        <v>2.328</v>
      </c>
      <c r="AA56" s="228">
        <f t="shared" si="36"/>
        <v>3.492</v>
      </c>
      <c r="AB56" s="228">
        <f t="shared" si="36"/>
        <v>2.328</v>
      </c>
      <c r="AC56" s="228">
        <f t="shared" si="36"/>
        <v>2.328</v>
      </c>
      <c r="AD56" s="228">
        <f t="shared" si="36"/>
        <v>5.82</v>
      </c>
      <c r="AE56" s="228">
        <f t="shared" si="36"/>
        <v>4.656</v>
      </c>
      <c r="AF56" s="228">
        <f>(AF102*100/2*0.5)+(AF102*100/2*0.1)</f>
        <v>5.4</v>
      </c>
      <c r="AG56" s="228">
        <f>(AG102*100/2*0.5)+(AG102*100/2*0.1)</f>
        <v>5.4</v>
      </c>
      <c r="AH56" s="228">
        <f>(AH102*100/9/2*0.5)+(AH102*100/2*0.1)</f>
        <v>4.2</v>
      </c>
      <c r="AI56" s="228">
        <f>(AI102*100/5/2*0.132)+(AI102*100/2*0.09)</f>
        <v>3.492</v>
      </c>
      <c r="AJ56" s="228">
        <f>(AJ102*100/9/2*0.5)+(AJ102*100/2*0.1)</f>
        <v>2.8</v>
      </c>
      <c r="AK56" s="228">
        <f aca="true" t="shared" si="37" ref="AK56:AP56">(AK102*100/5/2*0.132)+(AK102*100/2*0.09)</f>
        <v>2.328</v>
      </c>
      <c r="AL56" s="228">
        <f t="shared" si="37"/>
        <v>2.328</v>
      </c>
      <c r="AM56" s="228">
        <f t="shared" si="37"/>
        <v>2.328</v>
      </c>
      <c r="AN56" s="228">
        <f t="shared" si="37"/>
        <v>2.328</v>
      </c>
      <c r="AO56" s="228">
        <f t="shared" si="37"/>
        <v>3.492</v>
      </c>
      <c r="AP56" s="228">
        <f t="shared" si="37"/>
        <v>2.328</v>
      </c>
      <c r="AQ56" s="228"/>
      <c r="AR56" s="228">
        <f>(AR102*100/5/2*0.132)+(AR102*100/2*0.09)</f>
        <v>1.164</v>
      </c>
      <c r="AS56" s="228">
        <f>(AS102*100/5/2*0.132)+(AS102*100/2*0.09)</f>
        <v>2.328</v>
      </c>
      <c r="AT56" s="228">
        <f>(AT102*100/5/2*0.132)+(AT102*100/2*0.09)</f>
        <v>2.328</v>
      </c>
      <c r="AU56" s="228">
        <f>(AU102*100/5/2*0.132)+(AU102*100/2*0.09)</f>
        <v>5.82</v>
      </c>
      <c r="AV56" s="228">
        <f>(AV102*100/9/2*0.5)+(AV102*100/2*0.1)</f>
        <v>4.2</v>
      </c>
      <c r="AW56" s="228">
        <f aca="true" t="shared" si="38" ref="AW56:BD56">(AW102*100/5/2*0.132)+(AW102*100/2*0.09)</f>
        <v>2.328</v>
      </c>
      <c r="AX56" s="228">
        <f t="shared" si="38"/>
        <v>2.328</v>
      </c>
      <c r="AY56" s="228">
        <f t="shared" si="38"/>
        <v>2.91</v>
      </c>
      <c r="AZ56" s="228">
        <f t="shared" si="38"/>
        <v>2.328</v>
      </c>
      <c r="BA56" s="228">
        <f t="shared" si="38"/>
        <v>2.328</v>
      </c>
      <c r="BB56" s="228">
        <f t="shared" si="38"/>
        <v>2.328</v>
      </c>
      <c r="BC56" s="228">
        <f t="shared" si="38"/>
        <v>2.328</v>
      </c>
      <c r="BD56" s="228">
        <f t="shared" si="38"/>
        <v>2.328</v>
      </c>
      <c r="BE56" s="228">
        <f>(BE102*100/9/2*0.5)+(BE102*100/2*0.1)</f>
        <v>2.8</v>
      </c>
      <c r="BF56" s="228">
        <f>(BF102*100/9/2*0.5)+(BF102*100/2*0.1)</f>
        <v>4.355555555555556</v>
      </c>
      <c r="BG56" s="228">
        <f aca="true" t="shared" si="39" ref="BG56:BT56">(BG102*100/5/2*0.132)+(BG102*100/2*0.09)</f>
        <v>2.328</v>
      </c>
      <c r="BH56" s="228">
        <f t="shared" si="39"/>
        <v>2.328</v>
      </c>
      <c r="BI56" s="228">
        <f t="shared" si="39"/>
        <v>2.328</v>
      </c>
      <c r="BJ56" s="228">
        <f t="shared" si="39"/>
        <v>2.328</v>
      </c>
      <c r="BK56" s="228">
        <f t="shared" si="39"/>
        <v>2.328</v>
      </c>
      <c r="BL56" s="228">
        <f t="shared" si="39"/>
        <v>2.328</v>
      </c>
      <c r="BM56" s="228">
        <f t="shared" si="39"/>
        <v>2.328</v>
      </c>
      <c r="BN56" s="228">
        <v>2.328</v>
      </c>
      <c r="BO56" s="228">
        <f t="shared" si="39"/>
        <v>2.91</v>
      </c>
      <c r="BP56" s="228">
        <f t="shared" si="39"/>
        <v>3.492</v>
      </c>
      <c r="BQ56" s="228">
        <f t="shared" si="39"/>
        <v>3.492</v>
      </c>
      <c r="BR56" s="228">
        <f t="shared" si="39"/>
        <v>2.328</v>
      </c>
      <c r="BS56" s="228">
        <f t="shared" si="39"/>
        <v>2.328</v>
      </c>
      <c r="BT56" s="228">
        <f t="shared" si="39"/>
        <v>2.328</v>
      </c>
      <c r="BU56" s="228">
        <f>(BU102*100/2*0.5)+(BU102*100/2*0.1)</f>
        <v>21.6</v>
      </c>
      <c r="BV56" s="228">
        <f>(BV102*100/5/2*0.132)+(BV102*100/2*0.09)</f>
        <v>2.328</v>
      </c>
      <c r="BW56" s="228">
        <f>(BW102*100/5/2*0.132)+(BW102*100/2*0.09)</f>
        <v>2.328</v>
      </c>
      <c r="BX56" s="228">
        <f>(BX102*100/5/2*0.132)+(BX102*100/2*0.09)</f>
        <v>4.656</v>
      </c>
      <c r="BY56" s="228">
        <f>(BY102*100/5/2*0.132)+(BY102*100/2*0.09)</f>
        <v>2.328</v>
      </c>
      <c r="BZ56" s="228">
        <f>(BZ102*100/2*0.5)+(BZ102*100/2*0.1)</f>
        <v>15.6</v>
      </c>
      <c r="CA56" s="228">
        <f aca="true" t="shared" si="40" ref="CA56:CI56">(CA102*100/5/2*0.132)+(CA102*100/2*0.09)</f>
        <v>3.492</v>
      </c>
      <c r="CB56" s="228">
        <f t="shared" si="40"/>
        <v>2.328</v>
      </c>
      <c r="CC56" s="228">
        <f t="shared" si="40"/>
        <v>5.82</v>
      </c>
      <c r="CD56" s="228">
        <f t="shared" si="40"/>
        <v>3.492</v>
      </c>
      <c r="CE56" s="228">
        <f t="shared" si="40"/>
        <v>3.492</v>
      </c>
      <c r="CF56" s="228">
        <f t="shared" si="40"/>
        <v>2.328</v>
      </c>
      <c r="CG56" s="228">
        <f t="shared" si="40"/>
        <v>2.328</v>
      </c>
      <c r="CH56" s="228">
        <f t="shared" si="40"/>
        <v>2.328</v>
      </c>
      <c r="CI56" s="228">
        <f t="shared" si="40"/>
        <v>4.656</v>
      </c>
      <c r="CJ56" s="228">
        <f>(CJ102*100/2*0.5)+(CJ102*100/2*0.1)</f>
        <v>12</v>
      </c>
      <c r="CK56" s="228">
        <f>(CK102*100/5/2*0.132)+(CK102*100/2*0.09)</f>
        <v>2.328</v>
      </c>
      <c r="CL56" s="228">
        <f>(CL102*100/2*0.5)+(CL102*100/2*0.1)</f>
        <v>6</v>
      </c>
      <c r="CM56" s="228">
        <f>(CM102*100/5/2*0.132)+(CM102*100/2*0.09)</f>
        <v>3.492</v>
      </c>
      <c r="CN56" s="228">
        <f>(CN102*100/2*0.5)+(CN102*100/2*0.1)</f>
        <v>12</v>
      </c>
      <c r="CO56" s="228">
        <f>(CO102*100/5/2*0.132)+(CO102*100/2*0.09)</f>
        <v>2.328</v>
      </c>
      <c r="CP56" s="228">
        <f>(CP102*100/5/2*0.132)+(CP102*100/2*0.09)</f>
        <v>2.328</v>
      </c>
      <c r="CQ56" s="228">
        <f>(CQ102*100/9/2*0.5)+(CQ102*100/2*0.1)</f>
        <v>5.6</v>
      </c>
      <c r="CR56" s="228">
        <f>(CR102*100/3/2*0.5)+(CR102*100/2*0.1)</f>
        <v>2.4</v>
      </c>
      <c r="CS56" s="228">
        <f>(CS102*100/4/2*0.5)+(CS102*100/2*0.1)</f>
        <v>1.8</v>
      </c>
      <c r="CT56" s="228">
        <f>(CT102*100/9/2*0.5)+(CT102*100/2*0.1)</f>
        <v>9.8</v>
      </c>
      <c r="CU56" s="228">
        <f>(CU102*100/2*0.5)+(CU102*100/2*0.1)</f>
        <v>21.6</v>
      </c>
      <c r="CV56" s="228">
        <f>(CV102*100/9/2*0.5)+(CV102*100/2*0.1)</f>
        <v>8.4</v>
      </c>
      <c r="CW56" s="228">
        <f>(CW102*100/9/2*0.5)+(CW102*100/2*0.1)</f>
        <v>6.222222222222222</v>
      </c>
      <c r="CX56" s="228">
        <f>(CX102*100/9/2*0.5)+(CX102*100/2*0.1)</f>
        <v>6.222222222222222</v>
      </c>
      <c r="CY56" s="228">
        <f>(CY102*100/5/2*0.132)+(CY102*100/2*0.09)</f>
        <v>2.328</v>
      </c>
      <c r="CZ56" s="228">
        <f>(CZ102*100/5/2*0.132)+(CZ102*100/2*0.09)</f>
        <v>2.6772</v>
      </c>
      <c r="DA56" s="228">
        <f>(DA102*100/9/2*0.5)+(DA102*100/2*0.1)</f>
        <v>9.8</v>
      </c>
      <c r="DB56" s="228">
        <f>(DB102*100/2/2*0.5)+(DB102*100/2*0.1)</f>
        <v>1.4</v>
      </c>
      <c r="DC56" s="228">
        <f>(DC102*100/2/2*0.5)+(DC102*100/2*0.1)</f>
        <v>1.4</v>
      </c>
      <c r="DD56" s="228">
        <f>(DD102*100/3/2*0.5)+(DD102*100/2*0.1)</f>
        <v>2.4</v>
      </c>
      <c r="DE56" s="228">
        <f>(DE102*100/5/2*0.132)+(DE102*100/2*0.09)</f>
        <v>1.746</v>
      </c>
      <c r="DF56" s="228">
        <f>(DF102*100/5/2*0.132)+(DF102*100/2*0.09)</f>
        <v>3.492</v>
      </c>
      <c r="DG56" s="135"/>
    </row>
    <row r="57" spans="1:111" s="125" customFormat="1" ht="51">
      <c r="A57" s="154" t="s">
        <v>95</v>
      </c>
      <c r="B57" s="155" t="s">
        <v>96</v>
      </c>
      <c r="C57" s="155"/>
      <c r="D57" s="156"/>
      <c r="E57" s="157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47"/>
    </row>
    <row r="58" spans="1:111" s="125" customFormat="1" ht="38.25">
      <c r="A58" s="18" t="s">
        <v>97</v>
      </c>
      <c r="B58" s="159" t="s">
        <v>98</v>
      </c>
      <c r="C58" s="160" t="s">
        <v>99</v>
      </c>
      <c r="D58" s="161">
        <v>50</v>
      </c>
      <c r="E58" s="162">
        <v>50</v>
      </c>
      <c r="F58" s="163">
        <f>F62*100*3</f>
        <v>177</v>
      </c>
      <c r="G58" s="163">
        <f aca="true" t="shared" si="41" ref="G58:BR58">G62*100*3</f>
        <v>177</v>
      </c>
      <c r="H58" s="163">
        <f t="shared" si="41"/>
        <v>180</v>
      </c>
      <c r="I58" s="163">
        <f t="shared" si="41"/>
        <v>357</v>
      </c>
      <c r="J58" s="163">
        <f t="shared" si="41"/>
        <v>270</v>
      </c>
      <c r="K58" s="163">
        <f t="shared" si="41"/>
        <v>168.00000000000003</v>
      </c>
      <c r="L58" s="163">
        <f t="shared" si="41"/>
        <v>366</v>
      </c>
      <c r="M58" s="163">
        <f t="shared" si="41"/>
        <v>180</v>
      </c>
      <c r="N58" s="163">
        <f t="shared" si="41"/>
        <v>270</v>
      </c>
      <c r="O58" s="163">
        <f t="shared" si="41"/>
        <v>270</v>
      </c>
      <c r="P58" s="163">
        <f t="shared" si="41"/>
        <v>177</v>
      </c>
      <c r="Q58" s="163">
        <f t="shared" si="41"/>
        <v>177</v>
      </c>
      <c r="R58" s="163">
        <f t="shared" si="41"/>
        <v>357</v>
      </c>
      <c r="S58" s="163">
        <f t="shared" si="41"/>
        <v>180</v>
      </c>
      <c r="T58" s="163">
        <f t="shared" si="41"/>
        <v>357</v>
      </c>
      <c r="U58" s="163">
        <f t="shared" si="41"/>
        <v>270</v>
      </c>
      <c r="V58" s="163">
        <f t="shared" si="41"/>
        <v>180</v>
      </c>
      <c r="W58" s="163">
        <f t="shared" si="41"/>
        <v>180</v>
      </c>
      <c r="X58" s="163">
        <f t="shared" si="41"/>
        <v>180</v>
      </c>
      <c r="Y58" s="163">
        <f t="shared" si="41"/>
        <v>168.00000000000003</v>
      </c>
      <c r="Z58" s="163">
        <f t="shared" si="41"/>
        <v>180</v>
      </c>
      <c r="AA58" s="163">
        <f t="shared" si="41"/>
        <v>270</v>
      </c>
      <c r="AB58" s="163">
        <f t="shared" si="41"/>
        <v>168.00000000000003</v>
      </c>
      <c r="AC58" s="163">
        <f t="shared" si="41"/>
        <v>180</v>
      </c>
      <c r="AD58" s="163">
        <f t="shared" si="41"/>
        <v>447</v>
      </c>
      <c r="AE58" s="163">
        <f t="shared" si="41"/>
        <v>357</v>
      </c>
      <c r="AF58" s="163">
        <f t="shared" si="41"/>
        <v>102</v>
      </c>
      <c r="AG58" s="163">
        <f t="shared" si="41"/>
        <v>219</v>
      </c>
      <c r="AH58" s="163">
        <f t="shared" si="41"/>
        <v>285</v>
      </c>
      <c r="AI58" s="163">
        <f t="shared" si="41"/>
        <v>270</v>
      </c>
      <c r="AJ58" s="163">
        <f t="shared" si="41"/>
        <v>201</v>
      </c>
      <c r="AK58" s="163">
        <f t="shared" si="41"/>
        <v>180</v>
      </c>
      <c r="AL58" s="163">
        <f t="shared" si="41"/>
        <v>180</v>
      </c>
      <c r="AM58" s="163">
        <f t="shared" si="41"/>
        <v>180</v>
      </c>
      <c r="AN58" s="163">
        <f t="shared" si="41"/>
        <v>180</v>
      </c>
      <c r="AO58" s="163">
        <f t="shared" si="41"/>
        <v>270</v>
      </c>
      <c r="AP58" s="163">
        <f t="shared" si="41"/>
        <v>180</v>
      </c>
      <c r="AQ58" s="163"/>
      <c r="AR58" s="163">
        <f t="shared" si="41"/>
        <v>240</v>
      </c>
      <c r="AS58" s="163">
        <f t="shared" si="41"/>
        <v>180</v>
      </c>
      <c r="AT58" s="163">
        <f t="shared" si="41"/>
        <v>180</v>
      </c>
      <c r="AU58" s="163">
        <f t="shared" si="41"/>
        <v>447</v>
      </c>
      <c r="AV58" s="163">
        <f t="shared" si="41"/>
        <v>324</v>
      </c>
      <c r="AW58" s="163">
        <f t="shared" si="41"/>
        <v>180</v>
      </c>
      <c r="AX58" s="163">
        <f t="shared" si="41"/>
        <v>180</v>
      </c>
      <c r="AY58" s="163">
        <f t="shared" si="41"/>
        <v>195</v>
      </c>
      <c r="AZ58" s="163">
        <f t="shared" si="41"/>
        <v>180</v>
      </c>
      <c r="BA58" s="163">
        <f t="shared" si="41"/>
        <v>180</v>
      </c>
      <c r="BB58" s="163">
        <f t="shared" si="41"/>
        <v>180</v>
      </c>
      <c r="BC58" s="163">
        <f t="shared" si="41"/>
        <v>180</v>
      </c>
      <c r="BD58" s="163">
        <f t="shared" si="41"/>
        <v>180</v>
      </c>
      <c r="BE58" s="163">
        <f t="shared" si="41"/>
        <v>216</v>
      </c>
      <c r="BF58" s="163">
        <f t="shared" si="41"/>
        <v>324</v>
      </c>
      <c r="BG58" s="163">
        <f t="shared" si="41"/>
        <v>180</v>
      </c>
      <c r="BH58" s="163">
        <f t="shared" si="41"/>
        <v>177</v>
      </c>
      <c r="BI58" s="163">
        <f t="shared" si="41"/>
        <v>180</v>
      </c>
      <c r="BJ58" s="163">
        <f t="shared" si="41"/>
        <v>180</v>
      </c>
      <c r="BK58" s="163">
        <f t="shared" si="41"/>
        <v>177</v>
      </c>
      <c r="BL58" s="163">
        <f t="shared" si="41"/>
        <v>180</v>
      </c>
      <c r="BM58" s="163">
        <f t="shared" si="41"/>
        <v>177</v>
      </c>
      <c r="BN58" s="163">
        <v>180</v>
      </c>
      <c r="BO58" s="163">
        <f t="shared" si="41"/>
        <v>225</v>
      </c>
      <c r="BP58" s="163">
        <f t="shared" si="41"/>
        <v>270</v>
      </c>
      <c r="BQ58" s="163">
        <f t="shared" si="41"/>
        <v>270</v>
      </c>
      <c r="BR58" s="163">
        <f t="shared" si="41"/>
        <v>180</v>
      </c>
      <c r="BS58" s="163">
        <f aca="true" t="shared" si="42" ref="BS58:DF58">BS62*100*3</f>
        <v>180</v>
      </c>
      <c r="BT58" s="163">
        <f t="shared" si="42"/>
        <v>180</v>
      </c>
      <c r="BU58" s="163">
        <f t="shared" si="42"/>
        <v>993</v>
      </c>
      <c r="BV58" s="163">
        <f t="shared" si="42"/>
        <v>180</v>
      </c>
      <c r="BW58" s="163">
        <f t="shared" si="42"/>
        <v>180</v>
      </c>
      <c r="BX58" s="163">
        <f t="shared" si="42"/>
        <v>357</v>
      </c>
      <c r="BY58" s="163">
        <f t="shared" si="42"/>
        <v>168.00000000000003</v>
      </c>
      <c r="BZ58" s="163">
        <f t="shared" si="42"/>
        <v>240</v>
      </c>
      <c r="CA58" s="163">
        <f t="shared" si="42"/>
        <v>270</v>
      </c>
      <c r="CB58" s="163">
        <f t="shared" si="42"/>
        <v>168.00000000000003</v>
      </c>
      <c r="CC58" s="163">
        <f t="shared" si="42"/>
        <v>450</v>
      </c>
      <c r="CD58" s="163">
        <f t="shared" si="42"/>
        <v>270</v>
      </c>
      <c r="CE58" s="163">
        <f t="shared" si="42"/>
        <v>270</v>
      </c>
      <c r="CF58" s="163">
        <f t="shared" si="42"/>
        <v>168.00000000000003</v>
      </c>
      <c r="CG58" s="163">
        <f t="shared" si="42"/>
        <v>180</v>
      </c>
      <c r="CH58" s="163">
        <f t="shared" si="42"/>
        <v>180</v>
      </c>
      <c r="CI58" s="163">
        <f t="shared" si="42"/>
        <v>357</v>
      </c>
      <c r="CJ58" s="163">
        <f t="shared" si="42"/>
        <v>672.0000000000001</v>
      </c>
      <c r="CK58" s="163">
        <f t="shared" si="42"/>
        <v>180</v>
      </c>
      <c r="CL58" s="163">
        <f t="shared" si="42"/>
        <v>375</v>
      </c>
      <c r="CM58" s="163">
        <f t="shared" si="42"/>
        <v>252</v>
      </c>
      <c r="CN58" s="163">
        <f t="shared" si="42"/>
        <v>669</v>
      </c>
      <c r="CO58" s="163">
        <f t="shared" si="42"/>
        <v>180</v>
      </c>
      <c r="CP58" s="163">
        <f t="shared" si="42"/>
        <v>180</v>
      </c>
      <c r="CQ58" s="163">
        <f t="shared" si="42"/>
        <v>432</v>
      </c>
      <c r="CR58" s="163">
        <f t="shared" si="42"/>
        <v>75</v>
      </c>
      <c r="CS58" s="163">
        <f t="shared" si="42"/>
        <v>96</v>
      </c>
      <c r="CT58" s="163">
        <f t="shared" si="42"/>
        <v>756</v>
      </c>
      <c r="CU58" s="163">
        <f t="shared" si="42"/>
        <v>945</v>
      </c>
      <c r="CV58" s="163">
        <f t="shared" si="42"/>
        <v>468</v>
      </c>
      <c r="CW58" s="163">
        <f t="shared" si="42"/>
        <v>288</v>
      </c>
      <c r="CX58" s="163">
        <f t="shared" si="42"/>
        <v>288</v>
      </c>
      <c r="CY58" s="163">
        <f t="shared" si="42"/>
        <v>180</v>
      </c>
      <c r="CZ58" s="163">
        <f t="shared" si="42"/>
        <v>204</v>
      </c>
      <c r="DA58" s="163">
        <f t="shared" si="42"/>
        <v>630</v>
      </c>
      <c r="DB58" s="163">
        <f t="shared" si="42"/>
        <v>39</v>
      </c>
      <c r="DC58" s="163">
        <v>36</v>
      </c>
      <c r="DD58" s="163">
        <f t="shared" si="42"/>
        <v>108</v>
      </c>
      <c r="DE58" s="163">
        <f t="shared" si="42"/>
        <v>180</v>
      </c>
      <c r="DF58" s="163">
        <f t="shared" si="42"/>
        <v>270</v>
      </c>
      <c r="DG58" s="148"/>
    </row>
    <row r="59" spans="1:111" s="125" customFormat="1" ht="51">
      <c r="A59" s="154" t="s">
        <v>100</v>
      </c>
      <c r="B59" s="155" t="s">
        <v>101</v>
      </c>
      <c r="C59" s="164"/>
      <c r="D59" s="165"/>
      <c r="E59" s="166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47"/>
    </row>
    <row r="60" spans="1:111" s="125" customFormat="1" ht="25.5">
      <c r="A60" s="167" t="s">
        <v>102</v>
      </c>
      <c r="B60" s="168" t="s">
        <v>103</v>
      </c>
      <c r="C60" s="164"/>
      <c r="D60" s="165"/>
      <c r="E60" s="166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47"/>
    </row>
    <row r="61" spans="1:111" s="125" customFormat="1" ht="33.75">
      <c r="A61" s="167"/>
      <c r="B61" s="168" t="s">
        <v>104</v>
      </c>
      <c r="C61" s="164" t="s">
        <v>105</v>
      </c>
      <c r="D61" s="165">
        <v>77.48220919999999</v>
      </c>
      <c r="E61" s="166">
        <v>77.48220919999999</v>
      </c>
      <c r="F61" s="158">
        <f>F127*2/100</f>
        <v>11.98</v>
      </c>
      <c r="G61" s="158">
        <f aca="true" t="shared" si="43" ref="G61:BR61">G127*2/100</f>
        <v>11.98</v>
      </c>
      <c r="H61" s="158">
        <f t="shared" si="43"/>
        <v>11.96</v>
      </c>
      <c r="I61" s="158">
        <f t="shared" si="43"/>
        <v>29.46</v>
      </c>
      <c r="J61" s="158">
        <f t="shared" si="43"/>
        <v>21.8</v>
      </c>
      <c r="K61" s="158">
        <f t="shared" si="43"/>
        <v>12.12</v>
      </c>
      <c r="L61" s="158">
        <f t="shared" si="43"/>
        <v>28.9</v>
      </c>
      <c r="M61" s="158">
        <f t="shared" si="43"/>
        <v>12.14</v>
      </c>
      <c r="N61" s="158">
        <f t="shared" si="43"/>
        <v>22.14</v>
      </c>
      <c r="O61" s="158">
        <f t="shared" si="43"/>
        <v>21.68</v>
      </c>
      <c r="P61" s="158">
        <f t="shared" si="43"/>
        <v>11.98</v>
      </c>
      <c r="Q61" s="158">
        <f t="shared" si="43"/>
        <v>11.98</v>
      </c>
      <c r="R61" s="158">
        <f t="shared" si="43"/>
        <v>28.86</v>
      </c>
      <c r="S61" s="158">
        <f t="shared" si="43"/>
        <v>11.96</v>
      </c>
      <c r="T61" s="158">
        <f t="shared" si="43"/>
        <v>28.54</v>
      </c>
      <c r="U61" s="158">
        <f t="shared" si="43"/>
        <v>19.58</v>
      </c>
      <c r="V61" s="158">
        <f t="shared" si="43"/>
        <v>12.02</v>
      </c>
      <c r="W61" s="158">
        <f t="shared" si="43"/>
        <v>8.36</v>
      </c>
      <c r="X61" s="158">
        <f t="shared" si="43"/>
        <v>8.36</v>
      </c>
      <c r="Y61" s="158">
        <f t="shared" si="43"/>
        <v>12.16</v>
      </c>
      <c r="Z61" s="158">
        <f t="shared" si="43"/>
        <v>11.96</v>
      </c>
      <c r="AA61" s="158">
        <f t="shared" si="43"/>
        <v>22.2</v>
      </c>
      <c r="AB61" s="158">
        <f t="shared" si="43"/>
        <v>11.98</v>
      </c>
      <c r="AC61" s="158">
        <f t="shared" si="43"/>
        <v>11.96</v>
      </c>
      <c r="AD61" s="158">
        <f t="shared" si="43"/>
        <v>35.48</v>
      </c>
      <c r="AE61" s="158">
        <f t="shared" si="43"/>
        <v>28.86</v>
      </c>
      <c r="AF61" s="158">
        <f t="shared" si="43"/>
        <v>25.84</v>
      </c>
      <c r="AG61" s="158">
        <f t="shared" si="43"/>
        <v>28.48</v>
      </c>
      <c r="AH61" s="158">
        <f t="shared" si="43"/>
        <v>36.4</v>
      </c>
      <c r="AI61" s="158">
        <f t="shared" si="43"/>
        <v>21.9</v>
      </c>
      <c r="AJ61" s="158">
        <f t="shared" si="43"/>
        <v>21.84</v>
      </c>
      <c r="AK61" s="158">
        <f t="shared" si="43"/>
        <v>12.06</v>
      </c>
      <c r="AL61" s="158">
        <f t="shared" si="43"/>
        <v>12.16</v>
      </c>
      <c r="AM61" s="158">
        <f t="shared" si="43"/>
        <v>11.86</v>
      </c>
      <c r="AN61" s="158">
        <f t="shared" si="43"/>
        <v>12.14</v>
      </c>
      <c r="AO61" s="158">
        <f t="shared" si="43"/>
        <v>19.58</v>
      </c>
      <c r="AP61" s="158">
        <f t="shared" si="43"/>
        <v>11.86</v>
      </c>
      <c r="AQ61" s="158"/>
      <c r="AR61" s="158">
        <f t="shared" si="43"/>
        <v>20</v>
      </c>
      <c r="AS61" s="158">
        <f t="shared" si="43"/>
        <v>12.04</v>
      </c>
      <c r="AT61" s="158">
        <f t="shared" si="43"/>
        <v>12.02</v>
      </c>
      <c r="AU61" s="158">
        <f t="shared" si="43"/>
        <v>31.22</v>
      </c>
      <c r="AV61" s="158">
        <f t="shared" si="43"/>
        <v>33.42</v>
      </c>
      <c r="AW61" s="158">
        <f t="shared" si="43"/>
        <v>12.06</v>
      </c>
      <c r="AX61" s="158">
        <f t="shared" si="43"/>
        <v>12.06</v>
      </c>
      <c r="AY61" s="158">
        <f t="shared" si="43"/>
        <v>16.28</v>
      </c>
      <c r="AZ61" s="158">
        <f t="shared" si="43"/>
        <v>15.98</v>
      </c>
      <c r="BA61" s="158">
        <f t="shared" si="43"/>
        <v>15.04</v>
      </c>
      <c r="BB61" s="158">
        <f t="shared" si="43"/>
        <v>13.28</v>
      </c>
      <c r="BC61" s="158">
        <f t="shared" si="43"/>
        <v>13.28</v>
      </c>
      <c r="BD61" s="158">
        <f t="shared" si="43"/>
        <v>15.48</v>
      </c>
      <c r="BE61" s="158">
        <f t="shared" si="43"/>
        <v>25.36</v>
      </c>
      <c r="BF61" s="158">
        <f t="shared" si="43"/>
        <v>38.36</v>
      </c>
      <c r="BG61" s="158">
        <f t="shared" si="43"/>
        <v>11.96</v>
      </c>
      <c r="BH61" s="158">
        <f t="shared" si="43"/>
        <v>11.92</v>
      </c>
      <c r="BI61" s="158">
        <f t="shared" si="43"/>
        <v>11.96</v>
      </c>
      <c r="BJ61" s="158">
        <f t="shared" si="43"/>
        <v>11.92</v>
      </c>
      <c r="BK61" s="158">
        <f t="shared" si="43"/>
        <v>11.98</v>
      </c>
      <c r="BL61" s="158">
        <f t="shared" si="43"/>
        <v>11.96</v>
      </c>
      <c r="BM61" s="158">
        <f t="shared" si="43"/>
        <v>11.98</v>
      </c>
      <c r="BN61" s="158">
        <v>12.06</v>
      </c>
      <c r="BO61" s="158">
        <f t="shared" si="43"/>
        <v>17.64</v>
      </c>
      <c r="BP61" s="158">
        <f t="shared" si="43"/>
        <v>19.48</v>
      </c>
      <c r="BQ61" s="158">
        <f t="shared" si="43"/>
        <v>19.5</v>
      </c>
      <c r="BR61" s="158">
        <f t="shared" si="43"/>
        <v>10.9</v>
      </c>
      <c r="BS61" s="158">
        <f aca="true" t="shared" si="44" ref="BS61:DF61">BS127*2/100</f>
        <v>11.96</v>
      </c>
      <c r="BT61" s="158">
        <f t="shared" si="44"/>
        <v>12.12</v>
      </c>
      <c r="BU61" s="158">
        <f t="shared" si="44"/>
        <v>52.28</v>
      </c>
      <c r="BV61" s="158">
        <f t="shared" si="44"/>
        <v>11.96</v>
      </c>
      <c r="BW61" s="158">
        <f t="shared" si="44"/>
        <v>13.62</v>
      </c>
      <c r="BX61" s="158">
        <f t="shared" si="44"/>
        <v>26.9</v>
      </c>
      <c r="BY61" s="158">
        <f t="shared" si="44"/>
        <v>36.44</v>
      </c>
      <c r="BZ61" s="158">
        <f t="shared" si="44"/>
        <v>13.56</v>
      </c>
      <c r="CA61" s="158">
        <f t="shared" si="44"/>
        <v>22.1</v>
      </c>
      <c r="CB61" s="158">
        <f t="shared" si="44"/>
        <v>12.06</v>
      </c>
      <c r="CC61" s="158">
        <f t="shared" si="44"/>
        <v>29</v>
      </c>
      <c r="CD61" s="158">
        <f t="shared" si="44"/>
        <v>22.02</v>
      </c>
      <c r="CE61" s="158">
        <f t="shared" si="44"/>
        <v>19.14</v>
      </c>
      <c r="CF61" s="158">
        <f t="shared" si="44"/>
        <v>12.12</v>
      </c>
      <c r="CG61" s="158">
        <f t="shared" si="44"/>
        <v>12.22</v>
      </c>
      <c r="CH61" s="158">
        <f t="shared" si="44"/>
        <v>13.7</v>
      </c>
      <c r="CI61" s="158">
        <f t="shared" si="44"/>
        <v>23.92</v>
      </c>
      <c r="CJ61" s="158">
        <f t="shared" si="44"/>
        <v>28.34</v>
      </c>
      <c r="CK61" s="158">
        <f t="shared" si="44"/>
        <v>11.88</v>
      </c>
      <c r="CL61" s="158">
        <f t="shared" si="44"/>
        <v>25.08</v>
      </c>
      <c r="CM61" s="158">
        <f t="shared" si="44"/>
        <v>19.42</v>
      </c>
      <c r="CN61" s="158">
        <f t="shared" si="44"/>
        <v>21.94</v>
      </c>
      <c r="CO61" s="158">
        <f t="shared" si="44"/>
        <v>11.92</v>
      </c>
      <c r="CP61" s="158">
        <f t="shared" si="44"/>
        <v>15.46</v>
      </c>
      <c r="CQ61" s="158">
        <f t="shared" si="44"/>
        <v>20.92</v>
      </c>
      <c r="CR61" s="158">
        <f t="shared" si="44"/>
        <v>29.16</v>
      </c>
      <c r="CS61" s="158"/>
      <c r="CT61" s="158">
        <f t="shared" si="44"/>
        <v>82.4</v>
      </c>
      <c r="CU61" s="158">
        <f t="shared" si="44"/>
        <v>52.28</v>
      </c>
      <c r="CV61" s="158">
        <f t="shared" si="44"/>
        <v>22.88</v>
      </c>
      <c r="CW61" s="158">
        <f t="shared" si="44"/>
        <v>17.98</v>
      </c>
      <c r="CX61" s="158">
        <f t="shared" si="44"/>
        <v>16.14</v>
      </c>
      <c r="CY61" s="158">
        <f t="shared" si="44"/>
        <v>12.005999999999998</v>
      </c>
      <c r="CZ61" s="158">
        <f t="shared" si="44"/>
        <v>13.672</v>
      </c>
      <c r="DA61" s="158">
        <f t="shared" si="44"/>
        <v>100.68</v>
      </c>
      <c r="DB61" s="158">
        <f t="shared" si="44"/>
        <v>5.34</v>
      </c>
      <c r="DC61" s="158"/>
      <c r="DD61" s="158">
        <f t="shared" si="44"/>
        <v>13.936</v>
      </c>
      <c r="DE61" s="158">
        <f t="shared" si="44"/>
        <v>12.7</v>
      </c>
      <c r="DF61" s="158">
        <f t="shared" si="44"/>
        <v>22.06</v>
      </c>
      <c r="DG61" s="147"/>
    </row>
    <row r="62" spans="1:111" s="125" customFormat="1" ht="25.5">
      <c r="A62" s="167"/>
      <c r="B62" s="168" t="s">
        <v>106</v>
      </c>
      <c r="C62" s="164" t="s">
        <v>204</v>
      </c>
      <c r="D62" s="165">
        <v>11620.45</v>
      </c>
      <c r="E62" s="166">
        <v>11620.452344000001</v>
      </c>
      <c r="F62" s="158">
        <v>0.59</v>
      </c>
      <c r="G62" s="158">
        <v>0.59</v>
      </c>
      <c r="H62" s="158">
        <v>0.6</v>
      </c>
      <c r="I62" s="158">
        <v>1.19</v>
      </c>
      <c r="J62" s="158">
        <v>0.9</v>
      </c>
      <c r="K62" s="158">
        <v>0.56</v>
      </c>
      <c r="L62" s="158">
        <v>1.22</v>
      </c>
      <c r="M62" s="158">
        <v>0.6</v>
      </c>
      <c r="N62" s="158">
        <v>0.9</v>
      </c>
      <c r="O62" s="158">
        <v>0.9</v>
      </c>
      <c r="P62" s="158">
        <v>0.59</v>
      </c>
      <c r="Q62" s="158">
        <v>0.59</v>
      </c>
      <c r="R62" s="158">
        <v>1.19</v>
      </c>
      <c r="S62" s="158">
        <v>0.6</v>
      </c>
      <c r="T62" s="158">
        <v>1.19</v>
      </c>
      <c r="U62" s="158">
        <v>0.9</v>
      </c>
      <c r="V62" s="158">
        <v>0.6</v>
      </c>
      <c r="W62" s="158">
        <v>0.6</v>
      </c>
      <c r="X62" s="158">
        <v>0.6</v>
      </c>
      <c r="Y62" s="158">
        <v>0.56</v>
      </c>
      <c r="Z62" s="158">
        <v>0.6</v>
      </c>
      <c r="AA62" s="158">
        <v>0.9</v>
      </c>
      <c r="AB62" s="158">
        <v>0.56</v>
      </c>
      <c r="AC62" s="158">
        <v>0.6</v>
      </c>
      <c r="AD62" s="158">
        <v>1.49</v>
      </c>
      <c r="AE62" s="158">
        <v>1.19</v>
      </c>
      <c r="AF62" s="158">
        <v>0.34</v>
      </c>
      <c r="AG62" s="158">
        <v>0.73</v>
      </c>
      <c r="AH62" s="158">
        <v>0.95</v>
      </c>
      <c r="AI62" s="158">
        <v>0.9</v>
      </c>
      <c r="AJ62" s="158">
        <v>0.67</v>
      </c>
      <c r="AK62" s="158">
        <v>0.6</v>
      </c>
      <c r="AL62" s="158">
        <v>0.6</v>
      </c>
      <c r="AM62" s="158">
        <v>0.6</v>
      </c>
      <c r="AN62" s="158">
        <v>0.6</v>
      </c>
      <c r="AO62" s="158">
        <v>0.9</v>
      </c>
      <c r="AP62" s="158">
        <v>0.6</v>
      </c>
      <c r="AQ62" s="158"/>
      <c r="AR62" s="158">
        <v>0.8</v>
      </c>
      <c r="AS62" s="158">
        <v>0.6</v>
      </c>
      <c r="AT62" s="158">
        <v>0.6</v>
      </c>
      <c r="AU62" s="158">
        <v>1.49</v>
      </c>
      <c r="AV62" s="158">
        <v>1.08</v>
      </c>
      <c r="AW62" s="158">
        <v>0.6</v>
      </c>
      <c r="AX62" s="158">
        <v>0.6</v>
      </c>
      <c r="AY62" s="158">
        <v>0.65</v>
      </c>
      <c r="AZ62" s="158">
        <v>0.6</v>
      </c>
      <c r="BA62" s="158">
        <v>0.6</v>
      </c>
      <c r="BB62" s="158">
        <v>0.6</v>
      </c>
      <c r="BC62" s="158">
        <v>0.6</v>
      </c>
      <c r="BD62" s="158">
        <v>0.6</v>
      </c>
      <c r="BE62" s="158">
        <v>0.72</v>
      </c>
      <c r="BF62" s="158">
        <v>1.08</v>
      </c>
      <c r="BG62" s="158">
        <v>0.6</v>
      </c>
      <c r="BH62" s="158">
        <v>0.59</v>
      </c>
      <c r="BI62" s="158">
        <v>0.6</v>
      </c>
      <c r="BJ62" s="158">
        <v>0.6</v>
      </c>
      <c r="BK62" s="158">
        <v>0.59</v>
      </c>
      <c r="BL62" s="158">
        <v>0.6</v>
      </c>
      <c r="BM62" s="158">
        <v>0.59</v>
      </c>
      <c r="BN62" s="158">
        <v>0.6</v>
      </c>
      <c r="BO62" s="158">
        <v>0.75</v>
      </c>
      <c r="BP62" s="158">
        <v>0.9</v>
      </c>
      <c r="BQ62" s="158">
        <v>0.9</v>
      </c>
      <c r="BR62" s="158">
        <v>0.6</v>
      </c>
      <c r="BS62" s="158">
        <v>0.6</v>
      </c>
      <c r="BT62" s="158">
        <v>0.6</v>
      </c>
      <c r="BU62" s="158">
        <v>3.31</v>
      </c>
      <c r="BV62" s="158">
        <v>0.6</v>
      </c>
      <c r="BW62" s="158">
        <v>0.6</v>
      </c>
      <c r="BX62" s="158">
        <v>1.19</v>
      </c>
      <c r="BY62" s="158">
        <v>0.56</v>
      </c>
      <c r="BZ62" s="158">
        <v>0.8</v>
      </c>
      <c r="CA62" s="158">
        <v>0.9</v>
      </c>
      <c r="CB62" s="158">
        <v>0.56</v>
      </c>
      <c r="CC62" s="158">
        <v>1.5</v>
      </c>
      <c r="CD62" s="158">
        <v>0.9</v>
      </c>
      <c r="CE62" s="158">
        <v>0.9</v>
      </c>
      <c r="CF62" s="158">
        <v>0.56</v>
      </c>
      <c r="CG62" s="158">
        <v>0.6</v>
      </c>
      <c r="CH62" s="158">
        <v>0.6</v>
      </c>
      <c r="CI62" s="158">
        <v>1.19</v>
      </c>
      <c r="CJ62" s="158">
        <v>2.24</v>
      </c>
      <c r="CK62" s="158">
        <v>0.6</v>
      </c>
      <c r="CL62" s="158">
        <v>1.25</v>
      </c>
      <c r="CM62" s="158">
        <v>0.84</v>
      </c>
      <c r="CN62" s="158">
        <v>2.23</v>
      </c>
      <c r="CO62" s="158">
        <v>0.6</v>
      </c>
      <c r="CP62" s="158">
        <v>0.6</v>
      </c>
      <c r="CQ62" s="158">
        <v>1.44</v>
      </c>
      <c r="CR62" s="158">
        <v>0.25</v>
      </c>
      <c r="CS62" s="158">
        <v>0.32</v>
      </c>
      <c r="CT62" s="158">
        <v>2.52</v>
      </c>
      <c r="CU62" s="158">
        <v>3.15</v>
      </c>
      <c r="CV62" s="158">
        <v>1.56</v>
      </c>
      <c r="CW62" s="158">
        <v>0.96</v>
      </c>
      <c r="CX62" s="158">
        <v>0.96</v>
      </c>
      <c r="CY62" s="158">
        <v>0.6</v>
      </c>
      <c r="CZ62" s="158">
        <v>0.68</v>
      </c>
      <c r="DA62" s="158">
        <v>2.1</v>
      </c>
      <c r="DB62" s="158">
        <v>0.13</v>
      </c>
      <c r="DC62" s="158"/>
      <c r="DD62" s="158">
        <v>0.36</v>
      </c>
      <c r="DE62" s="158">
        <v>0.6</v>
      </c>
      <c r="DF62" s="158">
        <v>0.9</v>
      </c>
      <c r="DG62" s="147"/>
    </row>
    <row r="63" spans="1:111" s="125" customFormat="1" ht="12.75">
      <c r="A63" s="167" t="s">
        <v>107</v>
      </c>
      <c r="B63" s="168" t="s">
        <v>108</v>
      </c>
      <c r="C63" s="164"/>
      <c r="D63" s="165"/>
      <c r="E63" s="166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69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47"/>
    </row>
    <row r="64" spans="1:111" s="125" customFormat="1" ht="12.75">
      <c r="A64" s="167"/>
      <c r="B64" s="170" t="s">
        <v>109</v>
      </c>
      <c r="C64" s="164" t="s">
        <v>110</v>
      </c>
      <c r="D64" s="165">
        <v>3259.46</v>
      </c>
      <c r="E64" s="166">
        <v>3259.46</v>
      </c>
      <c r="F64" s="158">
        <v>1</v>
      </c>
      <c r="G64" s="158">
        <v>1</v>
      </c>
      <c r="H64" s="158">
        <v>1</v>
      </c>
      <c r="I64" s="158">
        <v>1</v>
      </c>
      <c r="J64" s="158">
        <v>1</v>
      </c>
      <c r="K64" s="158">
        <v>1</v>
      </c>
      <c r="L64" s="158">
        <v>1</v>
      </c>
      <c r="M64" s="158">
        <v>1</v>
      </c>
      <c r="N64" s="158">
        <v>1</v>
      </c>
      <c r="O64" s="158">
        <v>1</v>
      </c>
      <c r="P64" s="158">
        <v>1</v>
      </c>
      <c r="Q64" s="158">
        <v>1</v>
      </c>
      <c r="R64" s="158">
        <v>1</v>
      </c>
      <c r="S64" s="158">
        <v>1</v>
      </c>
      <c r="T64" s="158">
        <v>1</v>
      </c>
      <c r="U64" s="158">
        <v>1</v>
      </c>
      <c r="V64" s="158">
        <v>1</v>
      </c>
      <c r="W64" s="158">
        <v>1</v>
      </c>
      <c r="X64" s="158">
        <v>1</v>
      </c>
      <c r="Y64" s="158">
        <v>1</v>
      </c>
      <c r="Z64" s="158">
        <v>1</v>
      </c>
      <c r="AA64" s="158">
        <v>1</v>
      </c>
      <c r="AB64" s="158">
        <v>1</v>
      </c>
      <c r="AC64" s="158">
        <v>1</v>
      </c>
      <c r="AD64" s="158"/>
      <c r="AE64" s="158">
        <v>1</v>
      </c>
      <c r="AF64" s="158">
        <v>1</v>
      </c>
      <c r="AG64" s="158">
        <v>1</v>
      </c>
      <c r="AH64" s="158">
        <v>1</v>
      </c>
      <c r="AI64" s="158">
        <v>1</v>
      </c>
      <c r="AJ64" s="158">
        <v>1</v>
      </c>
      <c r="AK64" s="158">
        <v>1</v>
      </c>
      <c r="AL64" s="158">
        <v>1</v>
      </c>
      <c r="AM64" s="158">
        <v>1</v>
      </c>
      <c r="AN64" s="158">
        <v>1</v>
      </c>
      <c r="AO64" s="158">
        <v>1</v>
      </c>
      <c r="AP64" s="158">
        <v>1</v>
      </c>
      <c r="AQ64" s="158"/>
      <c r="AR64" s="158">
        <v>2</v>
      </c>
      <c r="AS64" s="158">
        <v>1</v>
      </c>
      <c r="AT64" s="158">
        <v>1</v>
      </c>
      <c r="AU64" s="158">
        <v>2</v>
      </c>
      <c r="AV64" s="158">
        <v>1</v>
      </c>
      <c r="AW64" s="158">
        <v>1</v>
      </c>
      <c r="AX64" s="158">
        <v>1</v>
      </c>
      <c r="AY64" s="158">
        <v>1</v>
      </c>
      <c r="AZ64" s="158">
        <v>1</v>
      </c>
      <c r="BA64" s="158">
        <v>1</v>
      </c>
      <c r="BB64" s="158">
        <v>1</v>
      </c>
      <c r="BC64" s="158">
        <v>1</v>
      </c>
      <c r="BD64" s="158">
        <v>1</v>
      </c>
      <c r="BE64" s="158">
        <v>1</v>
      </c>
      <c r="BF64" s="158">
        <v>1</v>
      </c>
      <c r="BG64" s="158">
        <v>1</v>
      </c>
      <c r="BH64" s="158">
        <v>1</v>
      </c>
      <c r="BI64" s="158">
        <v>1</v>
      </c>
      <c r="BJ64" s="158">
        <v>1</v>
      </c>
      <c r="BK64" s="158">
        <v>1</v>
      </c>
      <c r="BL64" s="158">
        <v>1</v>
      </c>
      <c r="BM64" s="158">
        <v>1</v>
      </c>
      <c r="BN64" s="158">
        <v>1</v>
      </c>
      <c r="BO64" s="158">
        <v>1</v>
      </c>
      <c r="BP64" s="158">
        <v>1</v>
      </c>
      <c r="BQ64" s="158">
        <v>1</v>
      </c>
      <c r="BR64" s="158">
        <v>1</v>
      </c>
      <c r="BS64" s="158">
        <v>1</v>
      </c>
      <c r="BT64" s="158">
        <v>1</v>
      </c>
      <c r="BU64" s="158">
        <v>1</v>
      </c>
      <c r="BV64" s="158">
        <v>1</v>
      </c>
      <c r="BW64" s="158">
        <v>1</v>
      </c>
      <c r="BX64" s="158">
        <v>1</v>
      </c>
      <c r="BY64" s="158">
        <v>1</v>
      </c>
      <c r="BZ64" s="158">
        <v>1</v>
      </c>
      <c r="CA64" s="158">
        <v>1</v>
      </c>
      <c r="CB64" s="158">
        <v>1</v>
      </c>
      <c r="CC64" s="158">
        <v>2</v>
      </c>
      <c r="CD64" s="158">
        <v>1</v>
      </c>
      <c r="CE64" s="158">
        <v>1</v>
      </c>
      <c r="CF64" s="158">
        <v>1</v>
      </c>
      <c r="CG64" s="158">
        <v>1</v>
      </c>
      <c r="CH64" s="158">
        <v>1</v>
      </c>
      <c r="CI64" s="158">
        <v>1</v>
      </c>
      <c r="CJ64" s="158">
        <v>1</v>
      </c>
      <c r="CK64" s="158">
        <v>1</v>
      </c>
      <c r="CL64" s="158">
        <v>1</v>
      </c>
      <c r="CM64" s="158">
        <v>1</v>
      </c>
      <c r="CN64" s="158">
        <v>1</v>
      </c>
      <c r="CO64" s="158">
        <v>1</v>
      </c>
      <c r="CP64" s="158">
        <v>1</v>
      </c>
      <c r="CQ64" s="158">
        <v>1</v>
      </c>
      <c r="CR64" s="158">
        <v>1</v>
      </c>
      <c r="CS64" s="158">
        <v>1</v>
      </c>
      <c r="CT64" s="158">
        <v>1</v>
      </c>
      <c r="CU64" s="158">
        <v>1</v>
      </c>
      <c r="CV64" s="158">
        <v>1</v>
      </c>
      <c r="CW64" s="158">
        <v>2</v>
      </c>
      <c r="CX64" s="158">
        <v>2</v>
      </c>
      <c r="CY64" s="158">
        <v>1</v>
      </c>
      <c r="CZ64" s="158">
        <v>1</v>
      </c>
      <c r="DA64" s="158">
        <v>3</v>
      </c>
      <c r="DB64" s="158">
        <v>1</v>
      </c>
      <c r="DC64" s="158"/>
      <c r="DD64" s="158">
        <v>1</v>
      </c>
      <c r="DE64" s="158">
        <v>1</v>
      </c>
      <c r="DF64" s="158">
        <v>1</v>
      </c>
      <c r="DG64" s="147"/>
    </row>
    <row r="65" spans="1:111" s="125" customFormat="1" ht="12.75">
      <c r="A65" s="167"/>
      <c r="B65" s="170" t="s">
        <v>111</v>
      </c>
      <c r="C65" s="164" t="s">
        <v>110</v>
      </c>
      <c r="D65" s="165">
        <v>4879.52</v>
      </c>
      <c r="E65" s="166">
        <v>4879.52</v>
      </c>
      <c r="F65" s="158">
        <v>1</v>
      </c>
      <c r="G65" s="158">
        <v>1</v>
      </c>
      <c r="H65" s="158">
        <v>1</v>
      </c>
      <c r="I65" s="158">
        <v>1</v>
      </c>
      <c r="J65" s="158">
        <v>1</v>
      </c>
      <c r="K65" s="158">
        <v>1</v>
      </c>
      <c r="L65" s="158">
        <v>1</v>
      </c>
      <c r="M65" s="158">
        <v>1</v>
      </c>
      <c r="N65" s="158">
        <v>1</v>
      </c>
      <c r="O65" s="158">
        <v>1</v>
      </c>
      <c r="P65" s="158">
        <v>1</v>
      </c>
      <c r="Q65" s="158">
        <v>1</v>
      </c>
      <c r="R65" s="158">
        <v>1</v>
      </c>
      <c r="S65" s="158">
        <v>1</v>
      </c>
      <c r="T65" s="158">
        <v>1</v>
      </c>
      <c r="U65" s="158">
        <v>1</v>
      </c>
      <c r="V65" s="158">
        <v>1</v>
      </c>
      <c r="W65" s="158">
        <v>1</v>
      </c>
      <c r="X65" s="158">
        <v>1</v>
      </c>
      <c r="Y65" s="158">
        <v>1</v>
      </c>
      <c r="Z65" s="158">
        <v>1</v>
      </c>
      <c r="AA65" s="158">
        <v>1</v>
      </c>
      <c r="AB65" s="158">
        <v>1</v>
      </c>
      <c r="AC65" s="158">
        <v>1</v>
      </c>
      <c r="AD65" s="158"/>
      <c r="AE65" s="158">
        <v>1</v>
      </c>
      <c r="AF65" s="158">
        <v>1</v>
      </c>
      <c r="AG65" s="158">
        <v>1</v>
      </c>
      <c r="AH65" s="158">
        <v>1</v>
      </c>
      <c r="AI65" s="158">
        <v>1</v>
      </c>
      <c r="AJ65" s="158">
        <v>1</v>
      </c>
      <c r="AK65" s="158">
        <v>1</v>
      </c>
      <c r="AL65" s="158">
        <v>1</v>
      </c>
      <c r="AM65" s="158">
        <v>1</v>
      </c>
      <c r="AN65" s="158">
        <v>1</v>
      </c>
      <c r="AO65" s="158">
        <v>1</v>
      </c>
      <c r="AP65" s="158">
        <v>1</v>
      </c>
      <c r="AQ65" s="158"/>
      <c r="AR65" s="158">
        <v>2</v>
      </c>
      <c r="AS65" s="158">
        <v>1</v>
      </c>
      <c r="AT65" s="158">
        <v>1</v>
      </c>
      <c r="AU65" s="158">
        <v>2</v>
      </c>
      <c r="AV65" s="158">
        <v>1</v>
      </c>
      <c r="AW65" s="158">
        <v>1</v>
      </c>
      <c r="AX65" s="158">
        <v>1</v>
      </c>
      <c r="AY65" s="158">
        <v>1</v>
      </c>
      <c r="AZ65" s="158">
        <v>1</v>
      </c>
      <c r="BA65" s="158">
        <v>1</v>
      </c>
      <c r="BB65" s="158">
        <v>1</v>
      </c>
      <c r="BC65" s="158">
        <v>1</v>
      </c>
      <c r="BD65" s="158">
        <v>1</v>
      </c>
      <c r="BE65" s="158">
        <v>2</v>
      </c>
      <c r="BF65" s="158">
        <v>1</v>
      </c>
      <c r="BG65" s="158">
        <v>1</v>
      </c>
      <c r="BH65" s="158">
        <v>1</v>
      </c>
      <c r="BI65" s="158">
        <v>1</v>
      </c>
      <c r="BJ65" s="158">
        <v>1</v>
      </c>
      <c r="BK65" s="158">
        <v>1</v>
      </c>
      <c r="BL65" s="158">
        <v>1</v>
      </c>
      <c r="BM65" s="158">
        <v>1</v>
      </c>
      <c r="BN65" s="158">
        <v>1</v>
      </c>
      <c r="BO65" s="158"/>
      <c r="BP65" s="158">
        <v>1</v>
      </c>
      <c r="BQ65" s="158">
        <v>1</v>
      </c>
      <c r="BR65" s="158">
        <v>1</v>
      </c>
      <c r="BS65" s="158">
        <v>1</v>
      </c>
      <c r="BT65" s="158">
        <v>1</v>
      </c>
      <c r="BU65" s="158">
        <v>2</v>
      </c>
      <c r="BV65" s="158">
        <v>1</v>
      </c>
      <c r="BW65" s="158">
        <v>1</v>
      </c>
      <c r="BX65" s="158">
        <v>1</v>
      </c>
      <c r="BY65" s="158">
        <v>1</v>
      </c>
      <c r="BZ65" s="158">
        <v>1</v>
      </c>
      <c r="CA65" s="158">
        <v>1</v>
      </c>
      <c r="CB65" s="158">
        <v>1</v>
      </c>
      <c r="CC65" s="158">
        <v>2</v>
      </c>
      <c r="CD65" s="158">
        <v>1</v>
      </c>
      <c r="CE65" s="158">
        <v>1</v>
      </c>
      <c r="CF65" s="158">
        <v>1</v>
      </c>
      <c r="CG65" s="158">
        <v>1</v>
      </c>
      <c r="CH65" s="158">
        <v>1</v>
      </c>
      <c r="CI65" s="158">
        <v>1</v>
      </c>
      <c r="CJ65" s="158">
        <v>1</v>
      </c>
      <c r="CK65" s="158">
        <v>1</v>
      </c>
      <c r="CL65" s="158">
        <v>1</v>
      </c>
      <c r="CM65" s="158">
        <v>1</v>
      </c>
      <c r="CN65" s="158">
        <v>1</v>
      </c>
      <c r="CO65" s="158">
        <v>1</v>
      </c>
      <c r="CP65" s="158">
        <v>1</v>
      </c>
      <c r="CQ65" s="158">
        <v>1</v>
      </c>
      <c r="CR65" s="158"/>
      <c r="CS65" s="158"/>
      <c r="CT65" s="158">
        <v>7</v>
      </c>
      <c r="CU65" s="158">
        <v>2</v>
      </c>
      <c r="CV65" s="158">
        <v>1</v>
      </c>
      <c r="CW65" s="158">
        <v>2</v>
      </c>
      <c r="CX65" s="158">
        <v>2</v>
      </c>
      <c r="CY65" s="158">
        <v>1</v>
      </c>
      <c r="CZ65" s="158">
        <v>1</v>
      </c>
      <c r="DA65" s="158">
        <v>3</v>
      </c>
      <c r="DB65" s="158"/>
      <c r="DC65" s="158"/>
      <c r="DD65" s="158"/>
      <c r="DE65" s="158"/>
      <c r="DF65" s="158"/>
      <c r="DG65" s="147"/>
    </row>
    <row r="66" spans="1:111" s="125" customFormat="1" ht="12.75">
      <c r="A66" s="167"/>
      <c r="B66" s="170" t="s">
        <v>112</v>
      </c>
      <c r="C66" s="164" t="s">
        <v>110</v>
      </c>
      <c r="D66" s="165">
        <v>4879.52</v>
      </c>
      <c r="E66" s="166">
        <v>4879.52</v>
      </c>
      <c r="F66" s="158">
        <f>F100</f>
        <v>1</v>
      </c>
      <c r="G66" s="158">
        <f aca="true" t="shared" si="45" ref="G66:BR66">G100</f>
        <v>1</v>
      </c>
      <c r="H66" s="158">
        <f t="shared" si="45"/>
        <v>1</v>
      </c>
      <c r="I66" s="158">
        <f t="shared" si="45"/>
        <v>1</v>
      </c>
      <c r="J66" s="158">
        <f t="shared" si="45"/>
        <v>1</v>
      </c>
      <c r="K66" s="158">
        <f t="shared" si="45"/>
        <v>1</v>
      </c>
      <c r="L66" s="158">
        <f t="shared" si="45"/>
        <v>1</v>
      </c>
      <c r="M66" s="158">
        <f t="shared" si="45"/>
        <v>1</v>
      </c>
      <c r="N66" s="158">
        <f t="shared" si="45"/>
        <v>1</v>
      </c>
      <c r="O66" s="158">
        <f t="shared" si="45"/>
        <v>1</v>
      </c>
      <c r="P66" s="158">
        <f t="shared" si="45"/>
        <v>1</v>
      </c>
      <c r="Q66" s="158">
        <f t="shared" si="45"/>
        <v>1</v>
      </c>
      <c r="R66" s="158">
        <f t="shared" si="45"/>
        <v>1</v>
      </c>
      <c r="S66" s="158">
        <f t="shared" si="45"/>
        <v>1</v>
      </c>
      <c r="T66" s="158">
        <f t="shared" si="45"/>
        <v>1</v>
      </c>
      <c r="U66" s="158">
        <f t="shared" si="45"/>
        <v>1</v>
      </c>
      <c r="V66" s="158">
        <f t="shared" si="45"/>
        <v>1</v>
      </c>
      <c r="W66" s="158">
        <f t="shared" si="45"/>
        <v>1</v>
      </c>
      <c r="X66" s="158">
        <f t="shared" si="45"/>
        <v>1</v>
      </c>
      <c r="Y66" s="158">
        <f t="shared" si="45"/>
        <v>1</v>
      </c>
      <c r="Z66" s="158">
        <f t="shared" si="45"/>
        <v>1</v>
      </c>
      <c r="AA66" s="158">
        <f t="shared" si="45"/>
        <v>1</v>
      </c>
      <c r="AB66" s="158">
        <f t="shared" si="45"/>
        <v>1</v>
      </c>
      <c r="AC66" s="158">
        <f t="shared" si="45"/>
        <v>1</v>
      </c>
      <c r="AD66" s="158">
        <f t="shared" si="45"/>
        <v>2</v>
      </c>
      <c r="AE66" s="158">
        <f t="shared" si="45"/>
        <v>1</v>
      </c>
      <c r="AF66" s="158">
        <f t="shared" si="45"/>
        <v>1</v>
      </c>
      <c r="AG66" s="158">
        <f t="shared" si="45"/>
        <v>1</v>
      </c>
      <c r="AH66" s="158">
        <f t="shared" si="45"/>
        <v>3</v>
      </c>
      <c r="AI66" s="158">
        <f t="shared" si="45"/>
        <v>1</v>
      </c>
      <c r="AJ66" s="158">
        <f t="shared" si="45"/>
        <v>1</v>
      </c>
      <c r="AK66" s="158">
        <f t="shared" si="45"/>
        <v>1</v>
      </c>
      <c r="AL66" s="158">
        <f t="shared" si="45"/>
        <v>1</v>
      </c>
      <c r="AM66" s="158">
        <f t="shared" si="45"/>
        <v>1</v>
      </c>
      <c r="AN66" s="158">
        <f t="shared" si="45"/>
        <v>1</v>
      </c>
      <c r="AO66" s="158">
        <f t="shared" si="45"/>
        <v>1</v>
      </c>
      <c r="AP66" s="158">
        <f t="shared" si="45"/>
        <v>1</v>
      </c>
      <c r="AQ66" s="158"/>
      <c r="AR66" s="158">
        <f t="shared" si="45"/>
        <v>2</v>
      </c>
      <c r="AS66" s="158">
        <f t="shared" si="45"/>
        <v>1</v>
      </c>
      <c r="AT66" s="158">
        <f t="shared" si="45"/>
        <v>1</v>
      </c>
      <c r="AU66" s="158">
        <f t="shared" si="45"/>
        <v>2</v>
      </c>
      <c r="AV66" s="158">
        <f t="shared" si="45"/>
        <v>1</v>
      </c>
      <c r="AW66" s="158">
        <f t="shared" si="45"/>
        <v>1</v>
      </c>
      <c r="AX66" s="158">
        <f t="shared" si="45"/>
        <v>1</v>
      </c>
      <c r="AY66" s="158">
        <f t="shared" si="45"/>
        <v>1</v>
      </c>
      <c r="AZ66" s="158">
        <f t="shared" si="45"/>
        <v>1</v>
      </c>
      <c r="BA66" s="158">
        <f t="shared" si="45"/>
        <v>1</v>
      </c>
      <c r="BB66" s="158">
        <f t="shared" si="45"/>
        <v>1</v>
      </c>
      <c r="BC66" s="158">
        <f t="shared" si="45"/>
        <v>1</v>
      </c>
      <c r="BD66" s="158">
        <f t="shared" si="45"/>
        <v>1</v>
      </c>
      <c r="BE66" s="158">
        <f t="shared" si="45"/>
        <v>2</v>
      </c>
      <c r="BF66" s="158">
        <f t="shared" si="45"/>
        <v>3</v>
      </c>
      <c r="BG66" s="158">
        <f t="shared" si="45"/>
        <v>1</v>
      </c>
      <c r="BH66" s="158">
        <f t="shared" si="45"/>
        <v>1</v>
      </c>
      <c r="BI66" s="158">
        <f t="shared" si="45"/>
        <v>1</v>
      </c>
      <c r="BJ66" s="158">
        <f t="shared" si="45"/>
        <v>1</v>
      </c>
      <c r="BK66" s="158">
        <f t="shared" si="45"/>
        <v>1</v>
      </c>
      <c r="BL66" s="158">
        <f t="shared" si="45"/>
        <v>1</v>
      </c>
      <c r="BM66" s="158">
        <f t="shared" si="45"/>
        <v>1</v>
      </c>
      <c r="BN66" s="158">
        <v>1</v>
      </c>
      <c r="BO66" s="158">
        <f t="shared" si="45"/>
        <v>1</v>
      </c>
      <c r="BP66" s="158">
        <f t="shared" si="45"/>
        <v>1</v>
      </c>
      <c r="BQ66" s="158">
        <f t="shared" si="45"/>
        <v>1</v>
      </c>
      <c r="BR66" s="158">
        <f t="shared" si="45"/>
        <v>1</v>
      </c>
      <c r="BS66" s="158">
        <f aca="true" t="shared" si="46" ref="BS66:DF66">BS100</f>
        <v>1</v>
      </c>
      <c r="BT66" s="158">
        <f t="shared" si="46"/>
        <v>1</v>
      </c>
      <c r="BU66" s="158">
        <f t="shared" si="46"/>
        <v>2</v>
      </c>
      <c r="BV66" s="158">
        <f t="shared" si="46"/>
        <v>1</v>
      </c>
      <c r="BW66" s="158">
        <f t="shared" si="46"/>
        <v>1</v>
      </c>
      <c r="BX66" s="158">
        <f t="shared" si="46"/>
        <v>1</v>
      </c>
      <c r="BY66" s="158">
        <f t="shared" si="46"/>
        <v>1</v>
      </c>
      <c r="BZ66" s="158">
        <f t="shared" si="46"/>
        <v>1</v>
      </c>
      <c r="CA66" s="158">
        <f t="shared" si="46"/>
        <v>1</v>
      </c>
      <c r="CB66" s="158">
        <f t="shared" si="46"/>
        <v>1</v>
      </c>
      <c r="CC66" s="158">
        <f t="shared" si="46"/>
        <v>2</v>
      </c>
      <c r="CD66" s="158">
        <f t="shared" si="46"/>
        <v>1</v>
      </c>
      <c r="CE66" s="158">
        <f t="shared" si="46"/>
        <v>1</v>
      </c>
      <c r="CF66" s="158">
        <f t="shared" si="46"/>
        <v>1</v>
      </c>
      <c r="CG66" s="158">
        <f t="shared" si="46"/>
        <v>1</v>
      </c>
      <c r="CH66" s="158">
        <f t="shared" si="46"/>
        <v>1</v>
      </c>
      <c r="CI66" s="158">
        <f t="shared" si="46"/>
        <v>4</v>
      </c>
      <c r="CJ66" s="158">
        <f t="shared" si="46"/>
        <v>1</v>
      </c>
      <c r="CK66" s="158">
        <f t="shared" si="46"/>
        <v>1</v>
      </c>
      <c r="CL66" s="158">
        <f t="shared" si="46"/>
        <v>1</v>
      </c>
      <c r="CM66" s="158">
        <f t="shared" si="46"/>
        <v>2</v>
      </c>
      <c r="CN66" s="158">
        <f t="shared" si="46"/>
        <v>1</v>
      </c>
      <c r="CO66" s="158">
        <f t="shared" si="46"/>
        <v>1</v>
      </c>
      <c r="CP66" s="158">
        <f t="shared" si="46"/>
        <v>1</v>
      </c>
      <c r="CQ66" s="158">
        <f t="shared" si="46"/>
        <v>4</v>
      </c>
      <c r="CR66" s="158">
        <f t="shared" si="46"/>
        <v>1</v>
      </c>
      <c r="CS66" s="158">
        <f t="shared" si="46"/>
        <v>1</v>
      </c>
      <c r="CT66" s="158">
        <f t="shared" si="46"/>
        <v>7</v>
      </c>
      <c r="CU66" s="158">
        <f t="shared" si="46"/>
        <v>2</v>
      </c>
      <c r="CV66" s="158">
        <f t="shared" si="46"/>
        <v>2</v>
      </c>
      <c r="CW66" s="158">
        <f t="shared" si="46"/>
        <v>2</v>
      </c>
      <c r="CX66" s="158">
        <f t="shared" si="46"/>
        <v>2</v>
      </c>
      <c r="CY66" s="158">
        <f t="shared" si="46"/>
        <v>1</v>
      </c>
      <c r="CZ66" s="158">
        <f t="shared" si="46"/>
        <v>1</v>
      </c>
      <c r="DA66" s="158">
        <f t="shared" si="46"/>
        <v>7</v>
      </c>
      <c r="DB66" s="158">
        <f t="shared" si="46"/>
        <v>1</v>
      </c>
      <c r="DC66" s="158"/>
      <c r="DD66" s="158">
        <f t="shared" si="46"/>
        <v>1</v>
      </c>
      <c r="DE66" s="158">
        <f t="shared" si="46"/>
        <v>1</v>
      </c>
      <c r="DF66" s="158">
        <f t="shared" si="46"/>
        <v>1</v>
      </c>
      <c r="DG66" s="147"/>
    </row>
    <row r="67" spans="1:111" s="125" customFormat="1" ht="12.75">
      <c r="A67" s="167"/>
      <c r="B67" s="171" t="s">
        <v>326</v>
      </c>
      <c r="C67" s="164" t="s">
        <v>34</v>
      </c>
      <c r="D67" s="165">
        <v>474.48</v>
      </c>
      <c r="E67" s="166">
        <v>474.48</v>
      </c>
      <c r="F67" s="229">
        <f>(F69-118)*0.06</f>
        <v>2.16</v>
      </c>
      <c r="G67" s="229">
        <f>(G69-118)*0.06</f>
        <v>2.16</v>
      </c>
      <c r="H67" s="229">
        <f>(H69-118)*0.06</f>
        <v>2.16</v>
      </c>
      <c r="I67" s="229">
        <f>(I69-238)*0.06</f>
        <v>4.32</v>
      </c>
      <c r="J67" s="229">
        <f>(J69-180)*0.06</f>
        <v>3.2399999999999998</v>
      </c>
      <c r="K67" s="229">
        <f>(K69-118)*0.06</f>
        <v>2.16</v>
      </c>
      <c r="L67" s="229">
        <f>(L69-238)*0.06</f>
        <v>4.32</v>
      </c>
      <c r="M67" s="229">
        <f>(M69-118)*0.06</f>
        <v>2.16</v>
      </c>
      <c r="N67" s="229">
        <f>(N69-180)*0.06</f>
        <v>3.2399999999999998</v>
      </c>
      <c r="O67" s="229">
        <f>(O69-180)*0.06</f>
        <v>3.2399999999999998</v>
      </c>
      <c r="P67" s="229">
        <f>(P69-118)*0.06</f>
        <v>2.16</v>
      </c>
      <c r="Q67" s="229">
        <f>(Q69-118)*0.06</f>
        <v>2.16</v>
      </c>
      <c r="R67" s="229">
        <f>(R69-238)*0.06</f>
        <v>4.32</v>
      </c>
      <c r="S67" s="229">
        <f>(S69-118)*0.06</f>
        <v>2.16</v>
      </c>
      <c r="T67" s="229">
        <f>(T69-238)*0.06</f>
        <v>4.32</v>
      </c>
      <c r="U67" s="229">
        <f>(U69-180)*0.06</f>
        <v>3.2399999999999998</v>
      </c>
      <c r="V67" s="229">
        <f>(V69-118)*0.06</f>
        <v>2.16</v>
      </c>
      <c r="W67" s="229">
        <f>(W69-118)*0.06</f>
        <v>2.16</v>
      </c>
      <c r="X67" s="229">
        <f>(X69-118)*0.06</f>
        <v>2.16</v>
      </c>
      <c r="Y67" s="229">
        <f>(Y69-118)*0.06</f>
        <v>2.16</v>
      </c>
      <c r="Z67" s="229">
        <f>(Z69-118)*0.06</f>
        <v>2.16</v>
      </c>
      <c r="AA67" s="229">
        <f>(AA69-180)*0.06</f>
        <v>3.2399999999999998</v>
      </c>
      <c r="AB67" s="229">
        <f>(AB69-118)*0.06</f>
        <v>2.16</v>
      </c>
      <c r="AC67" s="229">
        <f>(AC69-118)*0.06</f>
        <v>2.16</v>
      </c>
      <c r="AD67" s="229">
        <f>(AD69-298)*0.06</f>
        <v>5.3999999999999995</v>
      </c>
      <c r="AE67" s="229">
        <f>(AE69-238)*0.06</f>
        <v>4.32</v>
      </c>
      <c r="AF67" s="229">
        <f>(AF69-238)*0.06</f>
        <v>2.04</v>
      </c>
      <c r="AG67" s="229">
        <v>2</v>
      </c>
      <c r="AH67" s="229">
        <f>(AH69-202)*0.06</f>
        <v>0.72</v>
      </c>
      <c r="AI67" s="229">
        <f>(AI69-180)*0.06</f>
        <v>3.2399999999999998</v>
      </c>
      <c r="AJ67" s="229">
        <v>1</v>
      </c>
      <c r="AK67" s="229">
        <f aca="true" t="shared" si="47" ref="AK67:AP67">(AK69-118)*0.06</f>
        <v>2.16</v>
      </c>
      <c r="AL67" s="229">
        <f t="shared" si="47"/>
        <v>2.16</v>
      </c>
      <c r="AM67" s="229">
        <f t="shared" si="47"/>
        <v>2.16</v>
      </c>
      <c r="AN67" s="229">
        <f t="shared" si="47"/>
        <v>2.16</v>
      </c>
      <c r="AO67" s="229">
        <f t="shared" si="47"/>
        <v>2.16</v>
      </c>
      <c r="AP67" s="229">
        <f t="shared" si="47"/>
        <v>2.16</v>
      </c>
      <c r="AQ67" s="158"/>
      <c r="AR67" s="229">
        <f>(AR69-160)*0.06</f>
        <v>2.76</v>
      </c>
      <c r="AS67" s="229">
        <f>(AS69-118)*0.06</f>
        <v>2.16</v>
      </c>
      <c r="AT67" s="229">
        <f>(AT69-118)*0.06</f>
        <v>2.16</v>
      </c>
      <c r="AU67" s="229">
        <f>(AU69-298)*0.06</f>
        <v>5.3999999999999995</v>
      </c>
      <c r="AV67" s="229">
        <f>(AV69-216)*0.06</f>
        <v>0.8999999999999999</v>
      </c>
      <c r="AW67" s="229">
        <f>(AW69-118)*0.06</f>
        <v>2.16</v>
      </c>
      <c r="AX67" s="229">
        <f>(AX69-118)*0.06</f>
        <v>2.16</v>
      </c>
      <c r="AY67" s="229">
        <f>(AY69-130)*0.06</f>
        <v>2.6999999999999997</v>
      </c>
      <c r="AZ67" s="229">
        <f>(AZ69-200)*0.06</f>
        <v>3.12</v>
      </c>
      <c r="BA67" s="229">
        <f>(BA69-200)*0.06</f>
        <v>3.12</v>
      </c>
      <c r="BB67" s="229">
        <f>(BB69-200)*0.06</f>
        <v>3.12</v>
      </c>
      <c r="BC67" s="229">
        <f>(BC69-200)*0.06</f>
        <v>3.12</v>
      </c>
      <c r="BD67" s="229">
        <f>(BD69-200)*0.06</f>
        <v>3.12</v>
      </c>
      <c r="BE67" s="158">
        <v>2</v>
      </c>
      <c r="BF67" s="229">
        <v>3</v>
      </c>
      <c r="BG67" s="229">
        <f aca="true" t="shared" si="48" ref="BG67:BM67">(BG69-118)*0.06</f>
        <v>2.16</v>
      </c>
      <c r="BH67" s="229">
        <f t="shared" si="48"/>
        <v>2.16</v>
      </c>
      <c r="BI67" s="229">
        <f t="shared" si="48"/>
        <v>2.16</v>
      </c>
      <c r="BJ67" s="229">
        <f t="shared" si="48"/>
        <v>2.16</v>
      </c>
      <c r="BK67" s="229">
        <f t="shared" si="48"/>
        <v>2.16</v>
      </c>
      <c r="BL67" s="229">
        <f t="shared" si="48"/>
        <v>2.16</v>
      </c>
      <c r="BM67" s="229">
        <f t="shared" si="48"/>
        <v>2.16</v>
      </c>
      <c r="BN67" s="229">
        <v>2</v>
      </c>
      <c r="BO67" s="229">
        <f>15*0.06</f>
        <v>0.8999999999999999</v>
      </c>
      <c r="BP67" s="229">
        <f>(BP69-180)*0.06</f>
        <v>3.2399999999999998</v>
      </c>
      <c r="BQ67" s="229">
        <f>(BQ69-180)*0.06</f>
        <v>3.2399999999999998</v>
      </c>
      <c r="BR67" s="229">
        <f>(BR69-118)*0.06</f>
        <v>2.16</v>
      </c>
      <c r="BS67" s="229">
        <f>(BS69-118)*0.06</f>
        <v>2.16</v>
      </c>
      <c r="BT67" s="229">
        <f>(BT69-118)*0.06</f>
        <v>2.16</v>
      </c>
      <c r="BU67" s="229">
        <f>(BU69-450)*0.06</f>
        <v>1.14</v>
      </c>
      <c r="BV67" s="229">
        <f>(BV69-118)*0.06</f>
        <v>2.16</v>
      </c>
      <c r="BW67" s="229">
        <f>(BW69-118)*0.06</f>
        <v>2.16</v>
      </c>
      <c r="BX67" s="229">
        <f>(BX69-238)*0.06</f>
        <v>4.32</v>
      </c>
      <c r="BY67" s="229">
        <f>(BY69-118)*0.06</f>
        <v>2.16</v>
      </c>
      <c r="BZ67" s="229">
        <f>(BZ69-162)*0.06</f>
        <v>0.6</v>
      </c>
      <c r="CA67" s="229">
        <f>(CA69-180)*0.06</f>
        <v>3.2399999999999998</v>
      </c>
      <c r="CB67" s="229">
        <f>(CB69-118)*0.06</f>
        <v>2.16</v>
      </c>
      <c r="CC67" s="229">
        <f>(CC69-298)*0.06</f>
        <v>5.3999999999999995</v>
      </c>
      <c r="CD67" s="229">
        <f>(CD69-180)*0.06</f>
        <v>3.2399999999999998</v>
      </c>
      <c r="CE67" s="229">
        <f>(CE69-180)*0.06</f>
        <v>3.2399999999999998</v>
      </c>
      <c r="CF67" s="229">
        <f>(CF69-118)*0.06</f>
        <v>2.16</v>
      </c>
      <c r="CG67" s="229">
        <f>(CG69-118)*0.06</f>
        <v>2.16</v>
      </c>
      <c r="CH67" s="229">
        <f>(CH69-118)*0.06</f>
        <v>2.16</v>
      </c>
      <c r="CI67" s="229">
        <f>(CI69-238)*0.06</f>
        <v>4.32</v>
      </c>
      <c r="CJ67" s="229">
        <v>1</v>
      </c>
      <c r="CK67" s="229">
        <f>(CK69-118)*0.06</f>
        <v>2.16</v>
      </c>
      <c r="CL67" s="229">
        <v>1</v>
      </c>
      <c r="CM67" s="229">
        <f>(CM69-180)*0.06</f>
        <v>3.2399999999999998</v>
      </c>
      <c r="CN67" s="229">
        <v>1</v>
      </c>
      <c r="CO67" s="229">
        <f>(CO69-118)*0.06</f>
        <v>2.16</v>
      </c>
      <c r="CP67" s="229">
        <f>(CP69-118)*0.06</f>
        <v>2.16</v>
      </c>
      <c r="CQ67" s="229">
        <f>(CQ69-212)*0.06</f>
        <v>1.2</v>
      </c>
      <c r="CR67" s="229">
        <f>CR69*0.06</f>
        <v>1.98</v>
      </c>
      <c r="CS67" s="229">
        <f>CS69*0.06</f>
        <v>2.4</v>
      </c>
      <c r="CT67" s="229">
        <f>(CT69-450)*0.06</f>
        <v>3.2399999999999998</v>
      </c>
      <c r="CU67" s="229">
        <f>(CU69-450)*0.06</f>
        <v>1.14</v>
      </c>
      <c r="CV67" s="229">
        <f>(CV69-296)*0.06</f>
        <v>2.04</v>
      </c>
      <c r="CW67" s="229">
        <f>(CW69-192)*0.06</f>
        <v>1.44</v>
      </c>
      <c r="CX67" s="229">
        <f>(CX69-192)*0.06</f>
        <v>1.44</v>
      </c>
      <c r="CY67" s="229">
        <f>(CY69-118)*0.06</f>
        <v>2.16</v>
      </c>
      <c r="CZ67" s="229">
        <f>(CZ69-118)*0.06</f>
        <v>2.16</v>
      </c>
      <c r="DA67" s="229">
        <f>(DA69-420)*0.06</f>
        <v>3.78</v>
      </c>
      <c r="DB67" s="229">
        <f>DB69*0.06</f>
        <v>1.2</v>
      </c>
      <c r="DC67" s="158"/>
      <c r="DD67" s="229">
        <f>DD69*0.06</f>
        <v>2.88</v>
      </c>
      <c r="DE67" s="229">
        <f>DE69*0.06</f>
        <v>4.32</v>
      </c>
      <c r="DF67" s="229">
        <f>DF69*0.06</f>
        <v>6.4799999999999995</v>
      </c>
      <c r="DG67" s="147"/>
    </row>
    <row r="68" spans="1:111" s="125" customFormat="1" ht="12.75">
      <c r="A68" s="167"/>
      <c r="B68" s="171" t="s">
        <v>327</v>
      </c>
      <c r="C68" s="164" t="s">
        <v>34</v>
      </c>
      <c r="D68" s="165">
        <v>648.48</v>
      </c>
      <c r="E68" s="166">
        <v>648.48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>
        <f>AF70*0.05</f>
        <v>2</v>
      </c>
      <c r="AG68" s="158">
        <v>2</v>
      </c>
      <c r="AH68" s="229">
        <f>AH70*0.05</f>
        <v>1.2000000000000002</v>
      </c>
      <c r="AI68" s="158"/>
      <c r="AJ68" s="229">
        <f>AJ70*0.05</f>
        <v>0.8</v>
      </c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229">
        <f>AV70*0.05</f>
        <v>1.8</v>
      </c>
      <c r="AW68" s="158"/>
      <c r="AX68" s="158"/>
      <c r="AY68" s="158"/>
      <c r="AZ68" s="158"/>
      <c r="BA68" s="158"/>
      <c r="BB68" s="158"/>
      <c r="BC68" s="158"/>
      <c r="BD68" s="158"/>
      <c r="BE68" s="158">
        <v>1</v>
      </c>
      <c r="BF68" s="158">
        <v>2</v>
      </c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229">
        <f>BU70*0.05</f>
        <v>1.8</v>
      </c>
      <c r="BV68" s="158"/>
      <c r="BW68" s="158"/>
      <c r="BX68" s="158"/>
      <c r="BY68" s="158"/>
      <c r="BZ68" s="229">
        <f>BZ70*0.05</f>
        <v>0.75</v>
      </c>
      <c r="CA68" s="158"/>
      <c r="CB68" s="158"/>
      <c r="CC68" s="158"/>
      <c r="CD68" s="158"/>
      <c r="CE68" s="158"/>
      <c r="CF68" s="158"/>
      <c r="CG68" s="158"/>
      <c r="CH68" s="158"/>
      <c r="CI68" s="158"/>
      <c r="CJ68" s="229">
        <f>CJ70*0.05</f>
        <v>0.6000000000000001</v>
      </c>
      <c r="CK68" s="158"/>
      <c r="CL68" s="229">
        <v>1</v>
      </c>
      <c r="CM68" s="158"/>
      <c r="CN68" s="229">
        <f>CN70*0.05</f>
        <v>1</v>
      </c>
      <c r="CO68" s="158"/>
      <c r="CP68" s="158"/>
      <c r="CQ68" s="229">
        <f>CQ70*0.05</f>
        <v>2.6</v>
      </c>
      <c r="CR68" s="158"/>
      <c r="CS68" s="158"/>
      <c r="CT68" s="229">
        <f>CT70*0.05</f>
        <v>2.75</v>
      </c>
      <c r="CU68" s="229">
        <f>CU70*0.05</f>
        <v>1.8</v>
      </c>
      <c r="CV68" s="229">
        <f>CV70*0.05</f>
        <v>1.8</v>
      </c>
      <c r="CW68" s="229">
        <f>CW70*0.05</f>
        <v>1.2000000000000002</v>
      </c>
      <c r="CX68" s="229">
        <f>CX70*0.05</f>
        <v>1.2000000000000002</v>
      </c>
      <c r="CY68" s="158"/>
      <c r="CZ68" s="158"/>
      <c r="DA68" s="229">
        <f>DA70*0.05</f>
        <v>2.1</v>
      </c>
      <c r="DB68" s="158"/>
      <c r="DC68" s="158"/>
      <c r="DD68" s="158"/>
      <c r="DE68" s="158"/>
      <c r="DF68" s="158"/>
      <c r="DG68" s="147"/>
    </row>
    <row r="69" spans="1:111" s="125" customFormat="1" ht="12.75">
      <c r="A69" s="167"/>
      <c r="B69" s="171" t="s">
        <v>328</v>
      </c>
      <c r="C69" s="164" t="s">
        <v>34</v>
      </c>
      <c r="D69" s="165">
        <v>37.659445999999996</v>
      </c>
      <c r="E69" s="166">
        <v>37.659445999999996</v>
      </c>
      <c r="F69" s="158">
        <v>154</v>
      </c>
      <c r="G69" s="158">
        <v>154</v>
      </c>
      <c r="H69" s="158">
        <v>154</v>
      </c>
      <c r="I69" s="158">
        <v>310</v>
      </c>
      <c r="J69" s="158">
        <v>234</v>
      </c>
      <c r="K69" s="158">
        <v>154</v>
      </c>
      <c r="L69" s="158">
        <v>310</v>
      </c>
      <c r="M69" s="158">
        <v>154</v>
      </c>
      <c r="N69" s="158">
        <v>234</v>
      </c>
      <c r="O69" s="158">
        <v>234</v>
      </c>
      <c r="P69" s="158">
        <v>154</v>
      </c>
      <c r="Q69" s="158">
        <v>154</v>
      </c>
      <c r="R69" s="158">
        <v>310</v>
      </c>
      <c r="S69" s="158">
        <v>154</v>
      </c>
      <c r="T69" s="158">
        <v>310</v>
      </c>
      <c r="U69" s="158">
        <v>234</v>
      </c>
      <c r="V69" s="158">
        <v>154</v>
      </c>
      <c r="W69" s="158">
        <v>154</v>
      </c>
      <c r="X69" s="158">
        <v>154</v>
      </c>
      <c r="Y69" s="158">
        <v>154</v>
      </c>
      <c r="Z69" s="158">
        <v>154</v>
      </c>
      <c r="AA69" s="158">
        <v>234</v>
      </c>
      <c r="AB69" s="158">
        <v>154</v>
      </c>
      <c r="AC69" s="158">
        <v>154</v>
      </c>
      <c r="AD69" s="158">
        <v>388</v>
      </c>
      <c r="AE69" s="158">
        <v>310</v>
      </c>
      <c r="AF69" s="158">
        <v>272</v>
      </c>
      <c r="AG69" s="158">
        <v>234</v>
      </c>
      <c r="AH69" s="158">
        <v>214</v>
      </c>
      <c r="AI69" s="158">
        <v>234</v>
      </c>
      <c r="AJ69" s="158">
        <v>142</v>
      </c>
      <c r="AK69" s="158">
        <v>154</v>
      </c>
      <c r="AL69" s="158">
        <v>154</v>
      </c>
      <c r="AM69" s="158">
        <v>154</v>
      </c>
      <c r="AN69" s="158">
        <v>154</v>
      </c>
      <c r="AO69" s="158">
        <v>154</v>
      </c>
      <c r="AP69" s="158">
        <v>154</v>
      </c>
      <c r="AQ69" s="158"/>
      <c r="AR69" s="158">
        <v>206</v>
      </c>
      <c r="AS69" s="158">
        <v>154</v>
      </c>
      <c r="AT69" s="158">
        <v>154</v>
      </c>
      <c r="AU69" s="158">
        <v>388</v>
      </c>
      <c r="AV69" s="158">
        <v>231</v>
      </c>
      <c r="AW69" s="158">
        <v>154</v>
      </c>
      <c r="AX69" s="158">
        <v>154</v>
      </c>
      <c r="AY69" s="158">
        <v>175</v>
      </c>
      <c r="AZ69" s="158">
        <v>252</v>
      </c>
      <c r="BA69" s="158">
        <v>252</v>
      </c>
      <c r="BB69" s="158">
        <v>252</v>
      </c>
      <c r="BC69" s="158">
        <v>252</v>
      </c>
      <c r="BD69" s="158">
        <v>252</v>
      </c>
      <c r="BE69" s="158">
        <v>152</v>
      </c>
      <c r="BF69" s="158">
        <v>234</v>
      </c>
      <c r="BG69" s="158">
        <v>154</v>
      </c>
      <c r="BH69" s="158">
        <v>154</v>
      </c>
      <c r="BI69" s="158">
        <v>154</v>
      </c>
      <c r="BJ69" s="158">
        <v>154</v>
      </c>
      <c r="BK69" s="158">
        <v>154</v>
      </c>
      <c r="BL69" s="158">
        <v>154</v>
      </c>
      <c r="BM69" s="158">
        <v>154</v>
      </c>
      <c r="BN69" s="158">
        <v>34</v>
      </c>
      <c r="BO69" s="158">
        <v>90</v>
      </c>
      <c r="BP69" s="158">
        <v>234</v>
      </c>
      <c r="BQ69" s="158">
        <v>234</v>
      </c>
      <c r="BR69" s="158">
        <v>154</v>
      </c>
      <c r="BS69" s="158">
        <v>154</v>
      </c>
      <c r="BT69" s="158">
        <v>154</v>
      </c>
      <c r="BU69" s="158">
        <v>469</v>
      </c>
      <c r="BV69" s="158">
        <v>154</v>
      </c>
      <c r="BW69" s="158">
        <v>154</v>
      </c>
      <c r="BX69" s="158">
        <v>310</v>
      </c>
      <c r="BY69" s="158">
        <v>154</v>
      </c>
      <c r="BZ69" s="158">
        <v>172</v>
      </c>
      <c r="CA69" s="158">
        <v>234</v>
      </c>
      <c r="CB69" s="158">
        <v>154</v>
      </c>
      <c r="CC69" s="158">
        <v>388</v>
      </c>
      <c r="CD69" s="158">
        <v>234</v>
      </c>
      <c r="CE69" s="158">
        <v>234</v>
      </c>
      <c r="CF69" s="158">
        <v>154</v>
      </c>
      <c r="CG69" s="158">
        <v>154</v>
      </c>
      <c r="CH69" s="158">
        <v>154</v>
      </c>
      <c r="CI69" s="158">
        <v>310</v>
      </c>
      <c r="CJ69" s="158">
        <v>114</v>
      </c>
      <c r="CK69" s="158">
        <v>154</v>
      </c>
      <c r="CL69" s="158">
        <v>63</v>
      </c>
      <c r="CM69" s="158">
        <v>234</v>
      </c>
      <c r="CN69" s="158">
        <v>167</v>
      </c>
      <c r="CO69" s="158">
        <v>154</v>
      </c>
      <c r="CP69" s="158">
        <v>154</v>
      </c>
      <c r="CQ69" s="158">
        <v>232</v>
      </c>
      <c r="CR69" s="158">
        <v>33</v>
      </c>
      <c r="CS69" s="158">
        <v>40</v>
      </c>
      <c r="CT69" s="158">
        <v>504</v>
      </c>
      <c r="CU69" s="158">
        <v>469</v>
      </c>
      <c r="CV69" s="158">
        <v>330</v>
      </c>
      <c r="CW69" s="158">
        <v>216</v>
      </c>
      <c r="CX69" s="158">
        <v>216</v>
      </c>
      <c r="CY69" s="158">
        <v>154</v>
      </c>
      <c r="CZ69" s="158">
        <v>154</v>
      </c>
      <c r="DA69" s="158">
        <v>483</v>
      </c>
      <c r="DB69" s="158">
        <v>20</v>
      </c>
      <c r="DC69" s="158"/>
      <c r="DD69" s="158">
        <v>48</v>
      </c>
      <c r="DE69" s="158">
        <v>72</v>
      </c>
      <c r="DF69" s="158">
        <v>108</v>
      </c>
      <c r="DG69" s="147"/>
    </row>
    <row r="70" spans="1:111" s="125" customFormat="1" ht="12.75">
      <c r="A70" s="167"/>
      <c r="B70" s="171" t="s">
        <v>329</v>
      </c>
      <c r="C70" s="164" t="s">
        <v>34</v>
      </c>
      <c r="D70" s="165">
        <v>53.805028400000005</v>
      </c>
      <c r="E70" s="166">
        <v>53.805028400000005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>
        <v>40</v>
      </c>
      <c r="AG70" s="158">
        <v>32</v>
      </c>
      <c r="AH70" s="158">
        <v>24</v>
      </c>
      <c r="AI70" s="158"/>
      <c r="AJ70" s="158">
        <v>16</v>
      </c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>
        <v>36</v>
      </c>
      <c r="AW70" s="158"/>
      <c r="AX70" s="158"/>
      <c r="AY70" s="158"/>
      <c r="AZ70" s="158"/>
      <c r="BA70" s="158"/>
      <c r="BB70" s="158"/>
      <c r="BC70" s="158"/>
      <c r="BD70" s="158"/>
      <c r="BE70" s="158">
        <v>24</v>
      </c>
      <c r="BF70" s="158">
        <v>36</v>
      </c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>
        <v>36</v>
      </c>
      <c r="BV70" s="158"/>
      <c r="BW70" s="158"/>
      <c r="BX70" s="158"/>
      <c r="BY70" s="158"/>
      <c r="BZ70" s="158">
        <v>15</v>
      </c>
      <c r="CA70" s="158"/>
      <c r="CB70" s="158"/>
      <c r="CC70" s="158"/>
      <c r="CD70" s="158"/>
      <c r="CE70" s="158"/>
      <c r="CF70" s="158"/>
      <c r="CG70" s="158"/>
      <c r="CH70" s="158"/>
      <c r="CI70" s="158"/>
      <c r="CJ70" s="158">
        <v>12</v>
      </c>
      <c r="CK70" s="158"/>
      <c r="CL70" s="158">
        <v>6</v>
      </c>
      <c r="CM70" s="158"/>
      <c r="CN70" s="158">
        <v>20</v>
      </c>
      <c r="CO70" s="158"/>
      <c r="CP70" s="158"/>
      <c r="CQ70" s="158">
        <v>52</v>
      </c>
      <c r="CR70" s="158"/>
      <c r="CS70" s="158"/>
      <c r="CT70" s="158">
        <v>55</v>
      </c>
      <c r="CU70" s="158">
        <v>36</v>
      </c>
      <c r="CV70" s="158">
        <v>36</v>
      </c>
      <c r="CW70" s="158">
        <v>24</v>
      </c>
      <c r="CX70" s="158">
        <v>24</v>
      </c>
      <c r="CY70" s="158"/>
      <c r="CZ70" s="158"/>
      <c r="DA70" s="158">
        <v>42</v>
      </c>
      <c r="DB70" s="158"/>
      <c r="DC70" s="158"/>
      <c r="DD70" s="158"/>
      <c r="DE70" s="158"/>
      <c r="DF70" s="158"/>
      <c r="DG70" s="147"/>
    </row>
    <row r="71" spans="1:111" s="125" customFormat="1" ht="12.75">
      <c r="A71" s="167"/>
      <c r="B71" s="171" t="s">
        <v>330</v>
      </c>
      <c r="C71" s="164" t="s">
        <v>34</v>
      </c>
      <c r="D71" s="165">
        <v>270.56</v>
      </c>
      <c r="E71" s="166">
        <v>270.56</v>
      </c>
      <c r="F71" s="229">
        <f>F72*0.22</f>
        <v>10.56</v>
      </c>
      <c r="G71" s="229">
        <f aca="true" t="shared" si="49" ref="G71:BR71">G72*0.22</f>
        <v>10.56</v>
      </c>
      <c r="H71" s="229">
        <f t="shared" si="49"/>
        <v>10.56</v>
      </c>
      <c r="I71" s="229">
        <f t="shared" si="49"/>
        <v>20.24</v>
      </c>
      <c r="J71" s="229">
        <f t="shared" si="49"/>
        <v>14.74</v>
      </c>
      <c r="K71" s="229">
        <f t="shared" si="49"/>
        <v>10.56</v>
      </c>
      <c r="L71" s="229">
        <f t="shared" si="49"/>
        <v>20.24</v>
      </c>
      <c r="M71" s="229">
        <f t="shared" si="49"/>
        <v>10.56</v>
      </c>
      <c r="N71" s="229">
        <f t="shared" si="49"/>
        <v>14.74</v>
      </c>
      <c r="O71" s="229">
        <f t="shared" si="49"/>
        <v>14.74</v>
      </c>
      <c r="P71" s="229">
        <f t="shared" si="49"/>
        <v>10.56</v>
      </c>
      <c r="Q71" s="229">
        <f t="shared" si="49"/>
        <v>10.56</v>
      </c>
      <c r="R71" s="229">
        <f t="shared" si="49"/>
        <v>20.24</v>
      </c>
      <c r="S71" s="229">
        <f t="shared" si="49"/>
        <v>10.56</v>
      </c>
      <c r="T71" s="229">
        <f t="shared" si="49"/>
        <v>20.24</v>
      </c>
      <c r="U71" s="229">
        <f t="shared" si="49"/>
        <v>14.74</v>
      </c>
      <c r="V71" s="229">
        <f t="shared" si="49"/>
        <v>10.56</v>
      </c>
      <c r="W71" s="229">
        <f t="shared" si="49"/>
        <v>10.56</v>
      </c>
      <c r="X71" s="229">
        <f t="shared" si="49"/>
        <v>10.56</v>
      </c>
      <c r="Y71" s="229">
        <f t="shared" si="49"/>
        <v>10.56</v>
      </c>
      <c r="Z71" s="229">
        <f t="shared" si="49"/>
        <v>10.56</v>
      </c>
      <c r="AA71" s="229">
        <f t="shared" si="49"/>
        <v>14.74</v>
      </c>
      <c r="AB71" s="229">
        <f t="shared" si="49"/>
        <v>10.56</v>
      </c>
      <c r="AC71" s="229">
        <f t="shared" si="49"/>
        <v>10.56</v>
      </c>
      <c r="AD71" s="229">
        <f t="shared" si="49"/>
        <v>24.86</v>
      </c>
      <c r="AE71" s="229">
        <f t="shared" si="49"/>
        <v>20.24</v>
      </c>
      <c r="AF71" s="229">
        <f t="shared" si="49"/>
        <v>3.96</v>
      </c>
      <c r="AG71" s="229">
        <f t="shared" si="49"/>
        <v>3.96</v>
      </c>
      <c r="AH71" s="229">
        <f t="shared" si="49"/>
        <v>5.94</v>
      </c>
      <c r="AI71" s="229">
        <f t="shared" si="49"/>
        <v>14.74</v>
      </c>
      <c r="AJ71" s="229">
        <f t="shared" si="49"/>
        <v>3.08</v>
      </c>
      <c r="AK71" s="229">
        <f t="shared" si="49"/>
        <v>10.56</v>
      </c>
      <c r="AL71" s="229">
        <f t="shared" si="49"/>
        <v>10.56</v>
      </c>
      <c r="AM71" s="229">
        <f t="shared" si="49"/>
        <v>10.56</v>
      </c>
      <c r="AN71" s="229">
        <f t="shared" si="49"/>
        <v>10.56</v>
      </c>
      <c r="AO71" s="229">
        <f t="shared" si="49"/>
        <v>14.74</v>
      </c>
      <c r="AP71" s="229">
        <f t="shared" si="49"/>
        <v>10.56</v>
      </c>
      <c r="AQ71" s="229"/>
      <c r="AR71" s="229">
        <f t="shared" si="49"/>
        <v>11.44</v>
      </c>
      <c r="AS71" s="229">
        <f t="shared" si="49"/>
        <v>10.56</v>
      </c>
      <c r="AT71" s="229">
        <f t="shared" si="49"/>
        <v>10.56</v>
      </c>
      <c r="AU71" s="229">
        <f t="shared" si="49"/>
        <v>24.86</v>
      </c>
      <c r="AV71" s="229">
        <f t="shared" si="49"/>
        <v>11.66</v>
      </c>
      <c r="AW71" s="229">
        <f t="shared" si="49"/>
        <v>10.56</v>
      </c>
      <c r="AX71" s="229">
        <f t="shared" si="49"/>
        <v>10.56</v>
      </c>
      <c r="AY71" s="229">
        <f t="shared" si="49"/>
        <v>12.540000000000001</v>
      </c>
      <c r="AZ71" s="229">
        <f t="shared" si="49"/>
        <v>10.56</v>
      </c>
      <c r="BA71" s="229">
        <f t="shared" si="49"/>
        <v>10.56</v>
      </c>
      <c r="BB71" s="229">
        <f t="shared" si="49"/>
        <v>10.56</v>
      </c>
      <c r="BC71" s="229">
        <f t="shared" si="49"/>
        <v>10.56</v>
      </c>
      <c r="BD71" s="229">
        <f t="shared" si="49"/>
        <v>10.56</v>
      </c>
      <c r="BE71" s="229">
        <f t="shared" si="49"/>
        <v>4.18</v>
      </c>
      <c r="BF71" s="229">
        <f t="shared" si="49"/>
        <v>6.16</v>
      </c>
      <c r="BG71" s="229">
        <f t="shared" si="49"/>
        <v>10.56</v>
      </c>
      <c r="BH71" s="229">
        <f t="shared" si="49"/>
        <v>10.56</v>
      </c>
      <c r="BI71" s="229">
        <f t="shared" si="49"/>
        <v>10.56</v>
      </c>
      <c r="BJ71" s="229">
        <f t="shared" si="49"/>
        <v>10.56</v>
      </c>
      <c r="BK71" s="229">
        <f t="shared" si="49"/>
        <v>10.56</v>
      </c>
      <c r="BL71" s="229">
        <f t="shared" si="49"/>
        <v>10.56</v>
      </c>
      <c r="BM71" s="229">
        <f t="shared" si="49"/>
        <v>10.56</v>
      </c>
      <c r="BN71" s="229">
        <v>3</v>
      </c>
      <c r="BO71" s="229">
        <f t="shared" si="49"/>
        <v>12.540000000000001</v>
      </c>
      <c r="BP71" s="229">
        <f t="shared" si="49"/>
        <v>14.74</v>
      </c>
      <c r="BQ71" s="229">
        <f t="shared" si="49"/>
        <v>14.74</v>
      </c>
      <c r="BR71" s="229">
        <f t="shared" si="49"/>
        <v>10.56</v>
      </c>
      <c r="BS71" s="229">
        <f aca="true" t="shared" si="50" ref="BS71:DF71">BS72*0.22</f>
        <v>10.56</v>
      </c>
      <c r="BT71" s="229">
        <f t="shared" si="50"/>
        <v>10.56</v>
      </c>
      <c r="BU71" s="229">
        <f t="shared" si="50"/>
        <v>7.92</v>
      </c>
      <c r="BV71" s="229">
        <f t="shared" si="50"/>
        <v>10.56</v>
      </c>
      <c r="BW71" s="229">
        <f t="shared" si="50"/>
        <v>10.56</v>
      </c>
      <c r="BX71" s="229">
        <f t="shared" si="50"/>
        <v>20.24</v>
      </c>
      <c r="BY71" s="229">
        <f t="shared" si="50"/>
        <v>10.56</v>
      </c>
      <c r="BZ71" s="229">
        <f t="shared" si="50"/>
        <v>6.16</v>
      </c>
      <c r="CA71" s="229">
        <f t="shared" si="50"/>
        <v>14.74</v>
      </c>
      <c r="CB71" s="229">
        <f t="shared" si="50"/>
        <v>10.56</v>
      </c>
      <c r="CC71" s="229">
        <f t="shared" si="50"/>
        <v>24.86</v>
      </c>
      <c r="CD71" s="229">
        <f t="shared" si="50"/>
        <v>14.74</v>
      </c>
      <c r="CE71" s="229">
        <f t="shared" si="50"/>
        <v>14.74</v>
      </c>
      <c r="CF71" s="229">
        <f t="shared" si="50"/>
        <v>10.56</v>
      </c>
      <c r="CG71" s="229">
        <f t="shared" si="50"/>
        <v>10.56</v>
      </c>
      <c r="CH71" s="229">
        <f t="shared" si="50"/>
        <v>10.56</v>
      </c>
      <c r="CI71" s="229">
        <f t="shared" si="50"/>
        <v>20.24</v>
      </c>
      <c r="CJ71" s="229">
        <f t="shared" si="50"/>
        <v>4.4</v>
      </c>
      <c r="CK71" s="229">
        <f t="shared" si="50"/>
        <v>10.56</v>
      </c>
      <c r="CL71" s="229">
        <f t="shared" si="50"/>
        <v>3.96</v>
      </c>
      <c r="CM71" s="229">
        <f t="shared" si="50"/>
        <v>14.74</v>
      </c>
      <c r="CN71" s="229">
        <f t="shared" si="50"/>
        <v>4.4</v>
      </c>
      <c r="CO71" s="229">
        <f t="shared" si="50"/>
        <v>10.56</v>
      </c>
      <c r="CP71" s="229">
        <f t="shared" si="50"/>
        <v>10.56</v>
      </c>
      <c r="CQ71" s="229">
        <f t="shared" si="50"/>
        <v>14.08</v>
      </c>
      <c r="CR71" s="229">
        <f t="shared" si="50"/>
        <v>9.24</v>
      </c>
      <c r="CS71" s="229">
        <f t="shared" si="50"/>
        <v>6.16</v>
      </c>
      <c r="CT71" s="229">
        <f t="shared" si="50"/>
        <v>14.52</v>
      </c>
      <c r="CU71" s="229">
        <f t="shared" si="50"/>
        <v>7.92</v>
      </c>
      <c r="CV71" s="229">
        <f t="shared" si="50"/>
        <v>17.6</v>
      </c>
      <c r="CW71" s="229">
        <f t="shared" si="50"/>
        <v>10.56</v>
      </c>
      <c r="CX71" s="229">
        <f t="shared" si="50"/>
        <v>11.44</v>
      </c>
      <c r="CY71" s="229">
        <f t="shared" si="50"/>
        <v>10.56</v>
      </c>
      <c r="CZ71" s="229">
        <f t="shared" si="50"/>
        <v>10.56</v>
      </c>
      <c r="DA71" s="229">
        <f t="shared" si="50"/>
        <v>13.42</v>
      </c>
      <c r="DB71" s="229">
        <f t="shared" si="50"/>
        <v>4.62</v>
      </c>
      <c r="DC71" s="229"/>
      <c r="DD71" s="229">
        <f t="shared" si="50"/>
        <v>6.6</v>
      </c>
      <c r="DE71" s="229">
        <f t="shared" si="50"/>
        <v>10.56</v>
      </c>
      <c r="DF71" s="229">
        <f t="shared" si="50"/>
        <v>14.74</v>
      </c>
      <c r="DG71" s="147"/>
    </row>
    <row r="72" spans="1:111" s="125" customFormat="1" ht="12.75">
      <c r="A72" s="167"/>
      <c r="B72" s="171" t="s">
        <v>115</v>
      </c>
      <c r="C72" s="164" t="s">
        <v>34</v>
      </c>
      <c r="D72" s="165">
        <v>60.7209364</v>
      </c>
      <c r="E72" s="166">
        <v>60.7209364</v>
      </c>
      <c r="F72" s="158">
        <v>48</v>
      </c>
      <c r="G72" s="158">
        <v>48</v>
      </c>
      <c r="H72" s="158">
        <v>48</v>
      </c>
      <c r="I72" s="158">
        <v>92</v>
      </c>
      <c r="J72" s="158">
        <v>67</v>
      </c>
      <c r="K72" s="158">
        <v>48</v>
      </c>
      <c r="L72" s="158">
        <v>92</v>
      </c>
      <c r="M72" s="158">
        <v>48</v>
      </c>
      <c r="N72" s="158">
        <v>67</v>
      </c>
      <c r="O72" s="158">
        <v>67</v>
      </c>
      <c r="P72" s="158">
        <v>48</v>
      </c>
      <c r="Q72" s="158">
        <v>48</v>
      </c>
      <c r="R72" s="158">
        <v>92</v>
      </c>
      <c r="S72" s="158">
        <v>48</v>
      </c>
      <c r="T72" s="158">
        <v>92</v>
      </c>
      <c r="U72" s="158">
        <v>67</v>
      </c>
      <c r="V72" s="158">
        <v>48</v>
      </c>
      <c r="W72" s="158">
        <v>48</v>
      </c>
      <c r="X72" s="158">
        <v>48</v>
      </c>
      <c r="Y72" s="158">
        <v>48</v>
      </c>
      <c r="Z72" s="158">
        <v>48</v>
      </c>
      <c r="AA72" s="158">
        <v>67</v>
      </c>
      <c r="AB72" s="158">
        <v>48</v>
      </c>
      <c r="AC72" s="158">
        <v>48</v>
      </c>
      <c r="AD72" s="158">
        <v>113</v>
      </c>
      <c r="AE72" s="158">
        <v>92</v>
      </c>
      <c r="AF72" s="158">
        <v>18</v>
      </c>
      <c r="AG72" s="158">
        <v>18</v>
      </c>
      <c r="AH72" s="158">
        <v>27</v>
      </c>
      <c r="AI72" s="158">
        <v>67</v>
      </c>
      <c r="AJ72" s="158">
        <v>14</v>
      </c>
      <c r="AK72" s="158">
        <v>48</v>
      </c>
      <c r="AL72" s="158">
        <v>48</v>
      </c>
      <c r="AM72" s="158">
        <v>48</v>
      </c>
      <c r="AN72" s="158">
        <v>48</v>
      </c>
      <c r="AO72" s="158">
        <v>67</v>
      </c>
      <c r="AP72" s="158">
        <v>48</v>
      </c>
      <c r="AQ72" s="158"/>
      <c r="AR72" s="158">
        <v>52</v>
      </c>
      <c r="AS72" s="158">
        <v>48</v>
      </c>
      <c r="AT72" s="158">
        <v>48</v>
      </c>
      <c r="AU72" s="158">
        <v>113</v>
      </c>
      <c r="AV72" s="158">
        <v>53</v>
      </c>
      <c r="AW72" s="158">
        <v>48</v>
      </c>
      <c r="AX72" s="158">
        <v>48</v>
      </c>
      <c r="AY72" s="158">
        <v>57</v>
      </c>
      <c r="AZ72" s="158">
        <v>48</v>
      </c>
      <c r="BA72" s="158">
        <v>48</v>
      </c>
      <c r="BB72" s="158">
        <v>48</v>
      </c>
      <c r="BC72" s="158">
        <v>48</v>
      </c>
      <c r="BD72" s="158">
        <v>48</v>
      </c>
      <c r="BE72" s="158">
        <v>19</v>
      </c>
      <c r="BF72" s="158">
        <v>28</v>
      </c>
      <c r="BG72" s="158">
        <v>48</v>
      </c>
      <c r="BH72" s="158">
        <v>48</v>
      </c>
      <c r="BI72" s="158">
        <v>48</v>
      </c>
      <c r="BJ72" s="158">
        <v>48</v>
      </c>
      <c r="BK72" s="158">
        <v>48</v>
      </c>
      <c r="BL72" s="158">
        <v>48</v>
      </c>
      <c r="BM72" s="158">
        <v>48</v>
      </c>
      <c r="BN72" s="158">
        <v>39</v>
      </c>
      <c r="BO72" s="158">
        <v>57</v>
      </c>
      <c r="BP72" s="158">
        <v>67</v>
      </c>
      <c r="BQ72" s="158">
        <v>67</v>
      </c>
      <c r="BR72" s="158">
        <v>48</v>
      </c>
      <c r="BS72" s="158">
        <v>48</v>
      </c>
      <c r="BT72" s="158">
        <v>48</v>
      </c>
      <c r="BU72" s="158">
        <v>36</v>
      </c>
      <c r="BV72" s="158">
        <v>48</v>
      </c>
      <c r="BW72" s="158">
        <v>48</v>
      </c>
      <c r="BX72" s="158">
        <v>92</v>
      </c>
      <c r="BY72" s="158">
        <v>48</v>
      </c>
      <c r="BZ72" s="158">
        <v>28</v>
      </c>
      <c r="CA72" s="158">
        <v>67</v>
      </c>
      <c r="CB72" s="158">
        <v>48</v>
      </c>
      <c r="CC72" s="158">
        <v>113</v>
      </c>
      <c r="CD72" s="158">
        <v>67</v>
      </c>
      <c r="CE72" s="158">
        <v>67</v>
      </c>
      <c r="CF72" s="158">
        <v>48</v>
      </c>
      <c r="CG72" s="158">
        <v>48</v>
      </c>
      <c r="CH72" s="158">
        <v>48</v>
      </c>
      <c r="CI72" s="158">
        <v>92</v>
      </c>
      <c r="CJ72" s="158">
        <v>20</v>
      </c>
      <c r="CK72" s="158">
        <v>48</v>
      </c>
      <c r="CL72" s="158">
        <v>18</v>
      </c>
      <c r="CM72" s="158">
        <v>67</v>
      </c>
      <c r="CN72" s="158">
        <v>20</v>
      </c>
      <c r="CO72" s="158">
        <v>48</v>
      </c>
      <c r="CP72" s="158">
        <v>48</v>
      </c>
      <c r="CQ72" s="158">
        <v>64</v>
      </c>
      <c r="CR72" s="158">
        <v>42</v>
      </c>
      <c r="CS72" s="158">
        <v>28</v>
      </c>
      <c r="CT72" s="158">
        <v>66</v>
      </c>
      <c r="CU72" s="158">
        <v>36</v>
      </c>
      <c r="CV72" s="158">
        <v>80</v>
      </c>
      <c r="CW72" s="158">
        <v>48</v>
      </c>
      <c r="CX72" s="158">
        <v>52</v>
      </c>
      <c r="CY72" s="158">
        <v>48</v>
      </c>
      <c r="CZ72" s="158">
        <v>48</v>
      </c>
      <c r="DA72" s="158">
        <v>61</v>
      </c>
      <c r="DB72" s="158">
        <v>21</v>
      </c>
      <c r="DC72" s="158"/>
      <c r="DD72" s="158">
        <v>30</v>
      </c>
      <c r="DE72" s="158">
        <v>48</v>
      </c>
      <c r="DF72" s="158">
        <v>67</v>
      </c>
      <c r="DG72" s="147"/>
    </row>
    <row r="73" spans="1:111" s="125" customFormat="1" ht="12.75">
      <c r="A73" s="167"/>
      <c r="B73" s="171" t="s">
        <v>331</v>
      </c>
      <c r="C73" s="164" t="s">
        <v>34</v>
      </c>
      <c r="D73" s="165">
        <v>91.347264</v>
      </c>
      <c r="E73" s="166">
        <v>91.347264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>
        <v>13</v>
      </c>
      <c r="AG73" s="158">
        <v>13</v>
      </c>
      <c r="AH73" s="158">
        <v>27</v>
      </c>
      <c r="AI73" s="158"/>
      <c r="AJ73" s="158">
        <v>13</v>
      </c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>
        <v>17</v>
      </c>
      <c r="BF73" s="158">
        <v>27</v>
      </c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>
        <v>32</v>
      </c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>
        <v>15</v>
      </c>
      <c r="CK73" s="158"/>
      <c r="CL73" s="158">
        <v>13</v>
      </c>
      <c r="CM73" s="158"/>
      <c r="CN73" s="158">
        <v>15</v>
      </c>
      <c r="CO73" s="158"/>
      <c r="CP73" s="158"/>
      <c r="CQ73" s="158"/>
      <c r="CR73" s="158"/>
      <c r="CS73" s="158"/>
      <c r="CT73" s="158">
        <v>53</v>
      </c>
      <c r="CU73" s="158">
        <v>32</v>
      </c>
      <c r="CV73" s="158"/>
      <c r="CW73" s="158"/>
      <c r="CX73" s="158"/>
      <c r="CY73" s="158"/>
      <c r="CZ73" s="158"/>
      <c r="DA73" s="158">
        <v>47</v>
      </c>
      <c r="DB73" s="158"/>
      <c r="DC73" s="158"/>
      <c r="DD73" s="158"/>
      <c r="DE73" s="158"/>
      <c r="DF73" s="158"/>
      <c r="DG73" s="147"/>
    </row>
    <row r="74" spans="1:111" s="125" customFormat="1" ht="22.5">
      <c r="A74" s="167"/>
      <c r="B74" s="170" t="s">
        <v>116</v>
      </c>
      <c r="C74" s="164" t="s">
        <v>34</v>
      </c>
      <c r="D74" s="165">
        <v>91.29</v>
      </c>
      <c r="E74" s="166">
        <v>91.29</v>
      </c>
      <c r="F74" s="158">
        <f>F72/2+2</f>
        <v>26</v>
      </c>
      <c r="G74" s="158">
        <f aca="true" t="shared" si="51" ref="G74:BR74">G72/2+2</f>
        <v>26</v>
      </c>
      <c r="H74" s="158">
        <f t="shared" si="51"/>
        <v>26</v>
      </c>
      <c r="I74" s="158">
        <f t="shared" si="51"/>
        <v>48</v>
      </c>
      <c r="J74" s="229">
        <f t="shared" si="51"/>
        <v>35.5</v>
      </c>
      <c r="K74" s="158">
        <f t="shared" si="51"/>
        <v>26</v>
      </c>
      <c r="L74" s="158">
        <f t="shared" si="51"/>
        <v>48</v>
      </c>
      <c r="M74" s="158">
        <f t="shared" si="51"/>
        <v>26</v>
      </c>
      <c r="N74" s="229">
        <f t="shared" si="51"/>
        <v>35.5</v>
      </c>
      <c r="O74" s="229">
        <f t="shared" si="51"/>
        <v>35.5</v>
      </c>
      <c r="P74" s="158">
        <f t="shared" si="51"/>
        <v>26</v>
      </c>
      <c r="Q74" s="158">
        <f t="shared" si="51"/>
        <v>26</v>
      </c>
      <c r="R74" s="158">
        <f t="shared" si="51"/>
        <v>48</v>
      </c>
      <c r="S74" s="158">
        <f t="shared" si="51"/>
        <v>26</v>
      </c>
      <c r="T74" s="158">
        <f t="shared" si="51"/>
        <v>48</v>
      </c>
      <c r="U74" s="229">
        <f t="shared" si="51"/>
        <v>35.5</v>
      </c>
      <c r="V74" s="158">
        <f t="shared" si="51"/>
        <v>26</v>
      </c>
      <c r="W74" s="158">
        <f t="shared" si="51"/>
        <v>26</v>
      </c>
      <c r="X74" s="158">
        <f t="shared" si="51"/>
        <v>26</v>
      </c>
      <c r="Y74" s="158">
        <f t="shared" si="51"/>
        <v>26</v>
      </c>
      <c r="Z74" s="158">
        <f t="shared" si="51"/>
        <v>26</v>
      </c>
      <c r="AA74" s="229">
        <f t="shared" si="51"/>
        <v>35.5</v>
      </c>
      <c r="AB74" s="158">
        <f t="shared" si="51"/>
        <v>26</v>
      </c>
      <c r="AC74" s="158">
        <f t="shared" si="51"/>
        <v>26</v>
      </c>
      <c r="AD74" s="229">
        <f t="shared" si="51"/>
        <v>58.5</v>
      </c>
      <c r="AE74" s="158">
        <f t="shared" si="51"/>
        <v>48</v>
      </c>
      <c r="AF74" s="158">
        <f t="shared" si="51"/>
        <v>11</v>
      </c>
      <c r="AG74" s="158">
        <f t="shared" si="51"/>
        <v>11</v>
      </c>
      <c r="AH74" s="229">
        <f t="shared" si="51"/>
        <v>15.5</v>
      </c>
      <c r="AI74" s="229">
        <f t="shared" si="51"/>
        <v>35.5</v>
      </c>
      <c r="AJ74" s="158">
        <f t="shared" si="51"/>
        <v>9</v>
      </c>
      <c r="AK74" s="158">
        <f t="shared" si="51"/>
        <v>26</v>
      </c>
      <c r="AL74" s="158">
        <f t="shared" si="51"/>
        <v>26</v>
      </c>
      <c r="AM74" s="158">
        <f t="shared" si="51"/>
        <v>26</v>
      </c>
      <c r="AN74" s="158">
        <f t="shared" si="51"/>
        <v>26</v>
      </c>
      <c r="AO74" s="229">
        <f t="shared" si="51"/>
        <v>35.5</v>
      </c>
      <c r="AP74" s="158">
        <f t="shared" si="51"/>
        <v>26</v>
      </c>
      <c r="AQ74" s="158"/>
      <c r="AR74" s="158">
        <f t="shared" si="51"/>
        <v>28</v>
      </c>
      <c r="AS74" s="158">
        <f t="shared" si="51"/>
        <v>26</v>
      </c>
      <c r="AT74" s="158">
        <f t="shared" si="51"/>
        <v>26</v>
      </c>
      <c r="AU74" s="229">
        <f t="shared" si="51"/>
        <v>58.5</v>
      </c>
      <c r="AV74" s="229">
        <f t="shared" si="51"/>
        <v>28.5</v>
      </c>
      <c r="AW74" s="158">
        <f t="shared" si="51"/>
        <v>26</v>
      </c>
      <c r="AX74" s="158">
        <f t="shared" si="51"/>
        <v>26</v>
      </c>
      <c r="AY74" s="229">
        <f t="shared" si="51"/>
        <v>30.5</v>
      </c>
      <c r="AZ74" s="158">
        <f t="shared" si="51"/>
        <v>26</v>
      </c>
      <c r="BA74" s="158">
        <f t="shared" si="51"/>
        <v>26</v>
      </c>
      <c r="BB74" s="158">
        <f t="shared" si="51"/>
        <v>26</v>
      </c>
      <c r="BC74" s="158">
        <f t="shared" si="51"/>
        <v>26</v>
      </c>
      <c r="BD74" s="158">
        <f t="shared" si="51"/>
        <v>26</v>
      </c>
      <c r="BE74" s="229">
        <f t="shared" si="51"/>
        <v>11.5</v>
      </c>
      <c r="BF74" s="158">
        <f t="shared" si="51"/>
        <v>16</v>
      </c>
      <c r="BG74" s="158">
        <f t="shared" si="51"/>
        <v>26</v>
      </c>
      <c r="BH74" s="158">
        <f t="shared" si="51"/>
        <v>26</v>
      </c>
      <c r="BI74" s="158">
        <f t="shared" si="51"/>
        <v>26</v>
      </c>
      <c r="BJ74" s="158">
        <f t="shared" si="51"/>
        <v>26</v>
      </c>
      <c r="BK74" s="158">
        <f t="shared" si="51"/>
        <v>26</v>
      </c>
      <c r="BL74" s="158">
        <f t="shared" si="51"/>
        <v>26</v>
      </c>
      <c r="BM74" s="158">
        <f t="shared" si="51"/>
        <v>26</v>
      </c>
      <c r="BN74" s="158">
        <v>21</v>
      </c>
      <c r="BO74" s="229">
        <f t="shared" si="51"/>
        <v>30.5</v>
      </c>
      <c r="BP74" s="229">
        <f t="shared" si="51"/>
        <v>35.5</v>
      </c>
      <c r="BQ74" s="229">
        <f t="shared" si="51"/>
        <v>35.5</v>
      </c>
      <c r="BR74" s="158">
        <f t="shared" si="51"/>
        <v>26</v>
      </c>
      <c r="BS74" s="158">
        <f aca="true" t="shared" si="52" ref="BS74:DF74">BS72/2+2</f>
        <v>26</v>
      </c>
      <c r="BT74" s="158">
        <f t="shared" si="52"/>
        <v>26</v>
      </c>
      <c r="BU74" s="158">
        <f t="shared" si="52"/>
        <v>20</v>
      </c>
      <c r="BV74" s="158">
        <f t="shared" si="52"/>
        <v>26</v>
      </c>
      <c r="BW74" s="158">
        <f t="shared" si="52"/>
        <v>26</v>
      </c>
      <c r="BX74" s="158">
        <f t="shared" si="52"/>
        <v>48</v>
      </c>
      <c r="BY74" s="158">
        <f t="shared" si="52"/>
        <v>26</v>
      </c>
      <c r="BZ74" s="229">
        <f t="shared" si="52"/>
        <v>16</v>
      </c>
      <c r="CA74" s="229">
        <f t="shared" si="52"/>
        <v>35.5</v>
      </c>
      <c r="CB74" s="158">
        <f t="shared" si="52"/>
        <v>26</v>
      </c>
      <c r="CC74" s="229">
        <f t="shared" si="52"/>
        <v>58.5</v>
      </c>
      <c r="CD74" s="229">
        <f t="shared" si="52"/>
        <v>35.5</v>
      </c>
      <c r="CE74" s="229">
        <f t="shared" si="52"/>
        <v>35.5</v>
      </c>
      <c r="CF74" s="158">
        <f t="shared" si="52"/>
        <v>26</v>
      </c>
      <c r="CG74" s="158">
        <f t="shared" si="52"/>
        <v>26</v>
      </c>
      <c r="CH74" s="158">
        <f t="shared" si="52"/>
        <v>26</v>
      </c>
      <c r="CI74" s="158">
        <f t="shared" si="52"/>
        <v>48</v>
      </c>
      <c r="CJ74" s="158">
        <f t="shared" si="52"/>
        <v>12</v>
      </c>
      <c r="CK74" s="158">
        <f t="shared" si="52"/>
        <v>26</v>
      </c>
      <c r="CL74" s="158">
        <f t="shared" si="52"/>
        <v>11</v>
      </c>
      <c r="CM74" s="229">
        <f t="shared" si="52"/>
        <v>35.5</v>
      </c>
      <c r="CN74" s="158">
        <f t="shared" si="52"/>
        <v>12</v>
      </c>
      <c r="CO74" s="158">
        <f t="shared" si="52"/>
        <v>26</v>
      </c>
      <c r="CP74" s="158">
        <f t="shared" si="52"/>
        <v>26</v>
      </c>
      <c r="CQ74" s="158">
        <f t="shared" si="52"/>
        <v>34</v>
      </c>
      <c r="CR74" s="158">
        <f t="shared" si="52"/>
        <v>23</v>
      </c>
      <c r="CS74" s="158">
        <f t="shared" si="52"/>
        <v>16</v>
      </c>
      <c r="CT74" s="158">
        <f t="shared" si="52"/>
        <v>35</v>
      </c>
      <c r="CU74" s="158">
        <f t="shared" si="52"/>
        <v>20</v>
      </c>
      <c r="CV74" s="158">
        <f t="shared" si="52"/>
        <v>42</v>
      </c>
      <c r="CW74" s="158">
        <f t="shared" si="52"/>
        <v>26</v>
      </c>
      <c r="CX74" s="158">
        <f t="shared" si="52"/>
        <v>28</v>
      </c>
      <c r="CY74" s="158">
        <f t="shared" si="52"/>
        <v>26</v>
      </c>
      <c r="CZ74" s="158">
        <f t="shared" si="52"/>
        <v>26</v>
      </c>
      <c r="DA74" s="229">
        <f t="shared" si="52"/>
        <v>32.5</v>
      </c>
      <c r="DB74" s="229">
        <f t="shared" si="52"/>
        <v>12.5</v>
      </c>
      <c r="DC74" s="158">
        <f t="shared" si="52"/>
        <v>2</v>
      </c>
      <c r="DD74" s="158">
        <f t="shared" si="52"/>
        <v>17</v>
      </c>
      <c r="DE74" s="158">
        <f t="shared" si="52"/>
        <v>26</v>
      </c>
      <c r="DF74" s="229">
        <f t="shared" si="52"/>
        <v>35.5</v>
      </c>
      <c r="DG74" s="147"/>
    </row>
    <row r="75" spans="1:111" s="125" customFormat="1" ht="12.75">
      <c r="A75" s="167"/>
      <c r="B75" s="171" t="s">
        <v>117</v>
      </c>
      <c r="C75" s="164" t="s">
        <v>34</v>
      </c>
      <c r="D75" s="165">
        <v>324.92</v>
      </c>
      <c r="E75" s="166">
        <v>324.92</v>
      </c>
      <c r="F75" s="229">
        <f>(F76+F77+F78)*2</f>
        <v>16.8</v>
      </c>
      <c r="G75" s="229">
        <f aca="true" t="shared" si="53" ref="G75:AK75">(G76+G77+G78)*2</f>
        <v>16.8</v>
      </c>
      <c r="H75" s="229">
        <f t="shared" si="53"/>
        <v>16.8</v>
      </c>
      <c r="I75" s="229">
        <f t="shared" si="53"/>
        <v>33.344</v>
      </c>
      <c r="J75" s="229">
        <f t="shared" si="53"/>
        <v>24.904</v>
      </c>
      <c r="K75" s="229">
        <f t="shared" si="53"/>
        <v>16.8</v>
      </c>
      <c r="L75" s="229">
        <f t="shared" si="53"/>
        <v>33.344</v>
      </c>
      <c r="M75" s="229">
        <f t="shared" si="53"/>
        <v>16.8</v>
      </c>
      <c r="N75" s="229">
        <f t="shared" si="53"/>
        <v>24.904</v>
      </c>
      <c r="O75" s="229">
        <f t="shared" si="53"/>
        <v>24.904</v>
      </c>
      <c r="P75" s="229">
        <f t="shared" si="53"/>
        <v>16.8</v>
      </c>
      <c r="Q75" s="229">
        <f t="shared" si="53"/>
        <v>16.8</v>
      </c>
      <c r="R75" s="229">
        <f t="shared" si="53"/>
        <v>33.344</v>
      </c>
      <c r="S75" s="229">
        <f t="shared" si="53"/>
        <v>16.8</v>
      </c>
      <c r="T75" s="229">
        <f t="shared" si="53"/>
        <v>33.344</v>
      </c>
      <c r="U75" s="229">
        <f t="shared" si="53"/>
        <v>24.904</v>
      </c>
      <c r="V75" s="229">
        <f t="shared" si="53"/>
        <v>16.8</v>
      </c>
      <c r="W75" s="229">
        <f t="shared" si="53"/>
        <v>16.8</v>
      </c>
      <c r="X75" s="229">
        <f t="shared" si="53"/>
        <v>16.8</v>
      </c>
      <c r="Y75" s="229">
        <f t="shared" si="53"/>
        <v>16.8</v>
      </c>
      <c r="Z75" s="229">
        <f t="shared" si="53"/>
        <v>16.8</v>
      </c>
      <c r="AA75" s="229">
        <f t="shared" si="53"/>
        <v>24.904</v>
      </c>
      <c r="AB75" s="229">
        <f t="shared" si="53"/>
        <v>16.8</v>
      </c>
      <c r="AC75" s="229">
        <f t="shared" si="53"/>
        <v>16.8</v>
      </c>
      <c r="AD75" s="229">
        <f t="shared" si="53"/>
        <v>41.528</v>
      </c>
      <c r="AE75" s="229">
        <f t="shared" si="53"/>
        <v>33.344</v>
      </c>
      <c r="AF75" s="229">
        <f t="shared" si="53"/>
        <v>19.536</v>
      </c>
      <c r="AG75" s="229">
        <f t="shared" si="53"/>
        <v>17.616</v>
      </c>
      <c r="AH75" s="229">
        <f t="shared" si="53"/>
        <v>14.376000000000001</v>
      </c>
      <c r="AI75" s="229">
        <f t="shared" si="53"/>
        <v>24.904</v>
      </c>
      <c r="AJ75" s="229">
        <f t="shared" si="53"/>
        <v>10.447999999999999</v>
      </c>
      <c r="AK75" s="229">
        <f t="shared" si="53"/>
        <v>16.8</v>
      </c>
      <c r="AL75" s="229">
        <f aca="true" t="shared" si="54" ref="AL75:BQ75">(AL76+AL77+AL78)*2</f>
        <v>16.8</v>
      </c>
      <c r="AM75" s="229">
        <f t="shared" si="54"/>
        <v>16.8</v>
      </c>
      <c r="AN75" s="229">
        <f t="shared" si="54"/>
        <v>16.8</v>
      </c>
      <c r="AO75" s="229">
        <f t="shared" si="54"/>
        <v>18.472</v>
      </c>
      <c r="AP75" s="229">
        <f t="shared" si="54"/>
        <v>16.8</v>
      </c>
      <c r="AQ75" s="229">
        <f t="shared" si="54"/>
        <v>0</v>
      </c>
      <c r="AR75" s="229">
        <f t="shared" si="54"/>
        <v>21.087999999999997</v>
      </c>
      <c r="AS75" s="229">
        <f t="shared" si="54"/>
        <v>16.8</v>
      </c>
      <c r="AT75" s="229">
        <f t="shared" si="54"/>
        <v>16.8</v>
      </c>
      <c r="AU75" s="229">
        <f t="shared" si="54"/>
        <v>41.528</v>
      </c>
      <c r="AV75" s="229">
        <f t="shared" si="54"/>
        <v>17.912</v>
      </c>
      <c r="AW75" s="229">
        <f t="shared" si="54"/>
        <v>16.8</v>
      </c>
      <c r="AX75" s="229">
        <f t="shared" si="54"/>
        <v>16.8</v>
      </c>
      <c r="AY75" s="229">
        <f t="shared" si="54"/>
        <v>19.895999999999997</v>
      </c>
      <c r="AZ75" s="229">
        <f t="shared" si="54"/>
        <v>23.808</v>
      </c>
      <c r="BA75" s="229">
        <f t="shared" si="54"/>
        <v>23.808</v>
      </c>
      <c r="BB75" s="229">
        <f t="shared" si="54"/>
        <v>23.808</v>
      </c>
      <c r="BC75" s="229">
        <f t="shared" si="54"/>
        <v>23.808</v>
      </c>
      <c r="BD75" s="229">
        <f t="shared" si="54"/>
        <v>23.808</v>
      </c>
      <c r="BE75" s="229">
        <f t="shared" si="54"/>
        <v>13.768</v>
      </c>
      <c r="BF75" s="229">
        <f t="shared" si="54"/>
        <v>20.895999999999997</v>
      </c>
      <c r="BG75" s="229">
        <f t="shared" si="54"/>
        <v>16.8</v>
      </c>
      <c r="BH75" s="229">
        <f t="shared" si="54"/>
        <v>16.8</v>
      </c>
      <c r="BI75" s="229">
        <f t="shared" si="54"/>
        <v>16.8</v>
      </c>
      <c r="BJ75" s="229">
        <f t="shared" si="54"/>
        <v>16.8</v>
      </c>
      <c r="BK75" s="229">
        <f t="shared" si="54"/>
        <v>16.8</v>
      </c>
      <c r="BL75" s="229">
        <f t="shared" si="54"/>
        <v>16.8</v>
      </c>
      <c r="BM75" s="229">
        <f t="shared" si="54"/>
        <v>16.8</v>
      </c>
      <c r="BN75" s="229">
        <v>7.632000000000001</v>
      </c>
      <c r="BO75" s="229">
        <f t="shared" si="54"/>
        <v>11.496</v>
      </c>
      <c r="BP75" s="229">
        <f t="shared" si="54"/>
        <v>24.904</v>
      </c>
      <c r="BQ75" s="229">
        <f t="shared" si="54"/>
        <v>24.904</v>
      </c>
      <c r="BR75" s="229">
        <f aca="true" t="shared" si="55" ref="BR75:CW75">(BR76+BR77+BR78)*2</f>
        <v>16.8</v>
      </c>
      <c r="BS75" s="229">
        <f t="shared" si="55"/>
        <v>16.8</v>
      </c>
      <c r="BT75" s="229">
        <f t="shared" si="55"/>
        <v>16.8</v>
      </c>
      <c r="BU75" s="229">
        <f t="shared" si="55"/>
        <v>28.416000000000004</v>
      </c>
      <c r="BV75" s="229">
        <f t="shared" si="55"/>
        <v>16.8</v>
      </c>
      <c r="BW75" s="229">
        <f t="shared" si="55"/>
        <v>16.8</v>
      </c>
      <c r="BX75" s="229">
        <f t="shared" si="55"/>
        <v>33.344</v>
      </c>
      <c r="BY75" s="229">
        <f t="shared" si="55"/>
        <v>16.8</v>
      </c>
      <c r="BZ75" s="229">
        <f t="shared" si="55"/>
        <v>12.16</v>
      </c>
      <c r="CA75" s="229">
        <f t="shared" si="55"/>
        <v>24.904</v>
      </c>
      <c r="CB75" s="229">
        <f t="shared" si="55"/>
        <v>16.8</v>
      </c>
      <c r="CC75" s="229">
        <f t="shared" si="55"/>
        <v>41.528</v>
      </c>
      <c r="CD75" s="229">
        <f t="shared" si="55"/>
        <v>24.904</v>
      </c>
      <c r="CE75" s="229">
        <f t="shared" si="55"/>
        <v>24.904</v>
      </c>
      <c r="CF75" s="229">
        <f t="shared" si="55"/>
        <v>16.8</v>
      </c>
      <c r="CG75" s="229">
        <f t="shared" si="55"/>
        <v>16.8</v>
      </c>
      <c r="CH75" s="229">
        <f t="shared" si="55"/>
        <v>16.8</v>
      </c>
      <c r="CI75" s="229">
        <f t="shared" si="55"/>
        <v>33.344</v>
      </c>
      <c r="CJ75" s="229">
        <f t="shared" si="55"/>
        <v>9.632000000000001</v>
      </c>
      <c r="CK75" s="229">
        <f t="shared" si="55"/>
        <v>16.8</v>
      </c>
      <c r="CL75" s="229">
        <f t="shared" si="55"/>
        <v>6.103999999999999</v>
      </c>
      <c r="CM75" s="229">
        <f t="shared" si="55"/>
        <v>24.904</v>
      </c>
      <c r="CN75" s="229">
        <f t="shared" si="55"/>
        <v>12.176</v>
      </c>
      <c r="CO75" s="229">
        <f t="shared" si="55"/>
        <v>16.8</v>
      </c>
      <c r="CP75" s="229">
        <f t="shared" si="55"/>
        <v>16.8</v>
      </c>
      <c r="CQ75" s="229">
        <f t="shared" si="55"/>
        <v>19.647999999999996</v>
      </c>
      <c r="CR75" s="229">
        <f t="shared" si="55"/>
        <v>10.032</v>
      </c>
      <c r="CS75" s="229">
        <f t="shared" si="55"/>
        <v>10.144000000000002</v>
      </c>
      <c r="CT75" s="229">
        <f t="shared" si="55"/>
        <v>37.776</v>
      </c>
      <c r="CU75" s="229">
        <f t="shared" si="55"/>
        <v>28.416000000000004</v>
      </c>
      <c r="CV75" s="229">
        <f t="shared" si="55"/>
        <v>27.776</v>
      </c>
      <c r="CW75" s="229">
        <f t="shared" si="55"/>
        <v>18.048</v>
      </c>
      <c r="CX75" s="229">
        <f>(CX76+CX77+CX78)*2</f>
        <v>18.4</v>
      </c>
      <c r="CY75" s="229">
        <f>(CY76+CY77+CY78)*2</f>
        <v>16.8</v>
      </c>
      <c r="CZ75" s="229">
        <f>(CZ76+CZ77+CZ78)*2</f>
        <v>16.8</v>
      </c>
      <c r="DA75" s="229">
        <f>(DA76+DA77+DA78)*2</f>
        <v>37.623999999999995</v>
      </c>
      <c r="DB75" s="229">
        <f>(DB76+DB77+DB78)*2</f>
        <v>5.048</v>
      </c>
      <c r="DC75" s="229"/>
      <c r="DD75" s="229">
        <f>(DD76+DD77+DD78)*2</f>
        <v>11.856</v>
      </c>
      <c r="DE75" s="229">
        <f>(DE76+DE77+DE78)*2</f>
        <v>18.048</v>
      </c>
      <c r="DF75" s="229">
        <f>(DF76+DF77+DF78)*2</f>
        <v>26.632</v>
      </c>
      <c r="DG75" s="147"/>
    </row>
    <row r="76" spans="1:111" s="125" customFormat="1" ht="22.5">
      <c r="A76" s="167"/>
      <c r="B76" s="171" t="s">
        <v>118</v>
      </c>
      <c r="C76" s="164" t="s">
        <v>34</v>
      </c>
      <c r="D76" s="165">
        <v>712.04</v>
      </c>
      <c r="E76" s="166">
        <v>712.04</v>
      </c>
      <c r="F76" s="229">
        <f>F71/5</f>
        <v>2.112</v>
      </c>
      <c r="G76" s="229">
        <f aca="true" t="shared" si="56" ref="G76:BR76">G71/5</f>
        <v>2.112</v>
      </c>
      <c r="H76" s="229">
        <f t="shared" si="56"/>
        <v>2.112</v>
      </c>
      <c r="I76" s="229">
        <f t="shared" si="56"/>
        <v>4.048</v>
      </c>
      <c r="J76" s="229">
        <f t="shared" si="56"/>
        <v>2.948</v>
      </c>
      <c r="K76" s="229">
        <f t="shared" si="56"/>
        <v>2.112</v>
      </c>
      <c r="L76" s="229">
        <f t="shared" si="56"/>
        <v>4.048</v>
      </c>
      <c r="M76" s="229">
        <f t="shared" si="56"/>
        <v>2.112</v>
      </c>
      <c r="N76" s="229">
        <f t="shared" si="56"/>
        <v>2.948</v>
      </c>
      <c r="O76" s="229">
        <f t="shared" si="56"/>
        <v>2.948</v>
      </c>
      <c r="P76" s="229">
        <f t="shared" si="56"/>
        <v>2.112</v>
      </c>
      <c r="Q76" s="229">
        <f t="shared" si="56"/>
        <v>2.112</v>
      </c>
      <c r="R76" s="229">
        <f t="shared" si="56"/>
        <v>4.048</v>
      </c>
      <c r="S76" s="229">
        <f t="shared" si="56"/>
        <v>2.112</v>
      </c>
      <c r="T76" s="229">
        <f t="shared" si="56"/>
        <v>4.048</v>
      </c>
      <c r="U76" s="229">
        <f t="shared" si="56"/>
        <v>2.948</v>
      </c>
      <c r="V76" s="229">
        <f t="shared" si="56"/>
        <v>2.112</v>
      </c>
      <c r="W76" s="229">
        <f t="shared" si="56"/>
        <v>2.112</v>
      </c>
      <c r="X76" s="229">
        <f t="shared" si="56"/>
        <v>2.112</v>
      </c>
      <c r="Y76" s="229">
        <f t="shared" si="56"/>
        <v>2.112</v>
      </c>
      <c r="Z76" s="229">
        <f t="shared" si="56"/>
        <v>2.112</v>
      </c>
      <c r="AA76" s="229">
        <f t="shared" si="56"/>
        <v>2.948</v>
      </c>
      <c r="AB76" s="229">
        <f t="shared" si="56"/>
        <v>2.112</v>
      </c>
      <c r="AC76" s="229">
        <f t="shared" si="56"/>
        <v>2.112</v>
      </c>
      <c r="AD76" s="229">
        <f t="shared" si="56"/>
        <v>4.9719999999999995</v>
      </c>
      <c r="AE76" s="229">
        <f t="shared" si="56"/>
        <v>4.048</v>
      </c>
      <c r="AF76" s="229">
        <f t="shared" si="56"/>
        <v>0.792</v>
      </c>
      <c r="AG76" s="229">
        <f t="shared" si="56"/>
        <v>0.792</v>
      </c>
      <c r="AH76" s="229">
        <f t="shared" si="56"/>
        <v>1.1880000000000002</v>
      </c>
      <c r="AI76" s="229">
        <f t="shared" si="56"/>
        <v>2.948</v>
      </c>
      <c r="AJ76" s="229">
        <f t="shared" si="56"/>
        <v>0.616</v>
      </c>
      <c r="AK76" s="229">
        <f t="shared" si="56"/>
        <v>2.112</v>
      </c>
      <c r="AL76" s="229">
        <f t="shared" si="56"/>
        <v>2.112</v>
      </c>
      <c r="AM76" s="229">
        <f t="shared" si="56"/>
        <v>2.112</v>
      </c>
      <c r="AN76" s="229">
        <f t="shared" si="56"/>
        <v>2.112</v>
      </c>
      <c r="AO76" s="229">
        <f t="shared" si="56"/>
        <v>2.948</v>
      </c>
      <c r="AP76" s="229">
        <f t="shared" si="56"/>
        <v>2.112</v>
      </c>
      <c r="AQ76" s="229"/>
      <c r="AR76" s="229">
        <f t="shared" si="56"/>
        <v>2.288</v>
      </c>
      <c r="AS76" s="229">
        <f t="shared" si="56"/>
        <v>2.112</v>
      </c>
      <c r="AT76" s="229">
        <f t="shared" si="56"/>
        <v>2.112</v>
      </c>
      <c r="AU76" s="229">
        <f t="shared" si="56"/>
        <v>4.9719999999999995</v>
      </c>
      <c r="AV76" s="229">
        <f t="shared" si="56"/>
        <v>2.332</v>
      </c>
      <c r="AW76" s="229">
        <f t="shared" si="56"/>
        <v>2.112</v>
      </c>
      <c r="AX76" s="229">
        <f t="shared" si="56"/>
        <v>2.112</v>
      </c>
      <c r="AY76" s="229">
        <f t="shared" si="56"/>
        <v>2.508</v>
      </c>
      <c r="AZ76" s="229">
        <f t="shared" si="56"/>
        <v>2.112</v>
      </c>
      <c r="BA76" s="229">
        <f t="shared" si="56"/>
        <v>2.112</v>
      </c>
      <c r="BB76" s="229">
        <f t="shared" si="56"/>
        <v>2.112</v>
      </c>
      <c r="BC76" s="229">
        <f t="shared" si="56"/>
        <v>2.112</v>
      </c>
      <c r="BD76" s="229">
        <f t="shared" si="56"/>
        <v>2.112</v>
      </c>
      <c r="BE76" s="229">
        <f t="shared" si="56"/>
        <v>0.836</v>
      </c>
      <c r="BF76" s="229">
        <f t="shared" si="56"/>
        <v>1.232</v>
      </c>
      <c r="BG76" s="229">
        <f t="shared" si="56"/>
        <v>2.112</v>
      </c>
      <c r="BH76" s="229">
        <f t="shared" si="56"/>
        <v>2.112</v>
      </c>
      <c r="BI76" s="229">
        <f t="shared" si="56"/>
        <v>2.112</v>
      </c>
      <c r="BJ76" s="229">
        <f t="shared" si="56"/>
        <v>2.112</v>
      </c>
      <c r="BK76" s="229">
        <f t="shared" si="56"/>
        <v>2.112</v>
      </c>
      <c r="BL76" s="229">
        <f t="shared" si="56"/>
        <v>2.112</v>
      </c>
      <c r="BM76" s="229">
        <f t="shared" si="56"/>
        <v>2.112</v>
      </c>
      <c r="BN76" s="229">
        <v>0.6</v>
      </c>
      <c r="BO76" s="229">
        <f t="shared" si="56"/>
        <v>2.508</v>
      </c>
      <c r="BP76" s="229">
        <f t="shared" si="56"/>
        <v>2.948</v>
      </c>
      <c r="BQ76" s="229">
        <f t="shared" si="56"/>
        <v>2.948</v>
      </c>
      <c r="BR76" s="229">
        <f t="shared" si="56"/>
        <v>2.112</v>
      </c>
      <c r="BS76" s="229">
        <f aca="true" t="shared" si="57" ref="BS76:DF76">BS71/5</f>
        <v>2.112</v>
      </c>
      <c r="BT76" s="229">
        <f t="shared" si="57"/>
        <v>2.112</v>
      </c>
      <c r="BU76" s="229">
        <f t="shared" si="57"/>
        <v>1.584</v>
      </c>
      <c r="BV76" s="229">
        <f t="shared" si="57"/>
        <v>2.112</v>
      </c>
      <c r="BW76" s="229">
        <f t="shared" si="57"/>
        <v>2.112</v>
      </c>
      <c r="BX76" s="229">
        <f t="shared" si="57"/>
        <v>4.048</v>
      </c>
      <c r="BY76" s="229">
        <f t="shared" si="57"/>
        <v>2.112</v>
      </c>
      <c r="BZ76" s="229">
        <f t="shared" si="57"/>
        <v>1.232</v>
      </c>
      <c r="CA76" s="229">
        <f t="shared" si="57"/>
        <v>2.948</v>
      </c>
      <c r="CB76" s="229">
        <f t="shared" si="57"/>
        <v>2.112</v>
      </c>
      <c r="CC76" s="229">
        <f t="shared" si="57"/>
        <v>4.9719999999999995</v>
      </c>
      <c r="CD76" s="229">
        <f t="shared" si="57"/>
        <v>2.948</v>
      </c>
      <c r="CE76" s="229">
        <f t="shared" si="57"/>
        <v>2.948</v>
      </c>
      <c r="CF76" s="229">
        <f t="shared" si="57"/>
        <v>2.112</v>
      </c>
      <c r="CG76" s="229">
        <f t="shared" si="57"/>
        <v>2.112</v>
      </c>
      <c r="CH76" s="229">
        <f t="shared" si="57"/>
        <v>2.112</v>
      </c>
      <c r="CI76" s="229">
        <f t="shared" si="57"/>
        <v>4.048</v>
      </c>
      <c r="CJ76" s="229">
        <f t="shared" si="57"/>
        <v>0.8800000000000001</v>
      </c>
      <c r="CK76" s="229">
        <f t="shared" si="57"/>
        <v>2.112</v>
      </c>
      <c r="CL76" s="229">
        <f t="shared" si="57"/>
        <v>0.792</v>
      </c>
      <c r="CM76" s="229">
        <f t="shared" si="57"/>
        <v>2.948</v>
      </c>
      <c r="CN76" s="229">
        <f t="shared" si="57"/>
        <v>0.8800000000000001</v>
      </c>
      <c r="CO76" s="229">
        <f t="shared" si="57"/>
        <v>2.112</v>
      </c>
      <c r="CP76" s="229">
        <f t="shared" si="57"/>
        <v>2.112</v>
      </c>
      <c r="CQ76" s="229">
        <f t="shared" si="57"/>
        <v>2.816</v>
      </c>
      <c r="CR76" s="229">
        <f t="shared" si="57"/>
        <v>1.848</v>
      </c>
      <c r="CS76" s="229">
        <f t="shared" si="57"/>
        <v>1.232</v>
      </c>
      <c r="CT76" s="229">
        <f t="shared" si="57"/>
        <v>2.904</v>
      </c>
      <c r="CU76" s="229">
        <f t="shared" si="57"/>
        <v>1.584</v>
      </c>
      <c r="CV76" s="229">
        <f t="shared" si="57"/>
        <v>3.5200000000000005</v>
      </c>
      <c r="CW76" s="229">
        <f t="shared" si="57"/>
        <v>2.112</v>
      </c>
      <c r="CX76" s="229">
        <f t="shared" si="57"/>
        <v>2.288</v>
      </c>
      <c r="CY76" s="229">
        <f t="shared" si="57"/>
        <v>2.112</v>
      </c>
      <c r="CZ76" s="229">
        <f t="shared" si="57"/>
        <v>2.112</v>
      </c>
      <c r="DA76" s="229">
        <f t="shared" si="57"/>
        <v>2.684</v>
      </c>
      <c r="DB76" s="229">
        <f t="shared" si="57"/>
        <v>0.924</v>
      </c>
      <c r="DC76" s="229"/>
      <c r="DD76" s="229">
        <f t="shared" si="57"/>
        <v>1.3199999999999998</v>
      </c>
      <c r="DE76" s="229">
        <f t="shared" si="57"/>
        <v>2.112</v>
      </c>
      <c r="DF76" s="229">
        <f t="shared" si="57"/>
        <v>2.948</v>
      </c>
      <c r="DG76" s="147"/>
    </row>
    <row r="77" spans="1:111" s="125" customFormat="1" ht="22.5">
      <c r="A77" s="167"/>
      <c r="B77" s="171" t="s">
        <v>119</v>
      </c>
      <c r="C77" s="164" t="s">
        <v>34</v>
      </c>
      <c r="D77" s="165">
        <v>732.79</v>
      </c>
      <c r="E77" s="166">
        <v>732.79</v>
      </c>
      <c r="F77" s="229">
        <f aca="true" t="shared" si="58" ref="F77:AP77">F67+F69*0.02</f>
        <v>5.24</v>
      </c>
      <c r="G77" s="229">
        <f t="shared" si="58"/>
        <v>5.24</v>
      </c>
      <c r="H77" s="229">
        <f t="shared" si="58"/>
        <v>5.24</v>
      </c>
      <c r="I77" s="229">
        <f t="shared" si="58"/>
        <v>10.52</v>
      </c>
      <c r="J77" s="229">
        <f t="shared" si="58"/>
        <v>7.92</v>
      </c>
      <c r="K77" s="229">
        <f t="shared" si="58"/>
        <v>5.24</v>
      </c>
      <c r="L77" s="229">
        <f t="shared" si="58"/>
        <v>10.52</v>
      </c>
      <c r="M77" s="229">
        <f t="shared" si="58"/>
        <v>5.24</v>
      </c>
      <c r="N77" s="229">
        <f t="shared" si="58"/>
        <v>7.92</v>
      </c>
      <c r="O77" s="229">
        <f t="shared" si="58"/>
        <v>7.92</v>
      </c>
      <c r="P77" s="229">
        <f t="shared" si="58"/>
        <v>5.24</v>
      </c>
      <c r="Q77" s="229">
        <f t="shared" si="58"/>
        <v>5.24</v>
      </c>
      <c r="R77" s="229">
        <f t="shared" si="58"/>
        <v>10.52</v>
      </c>
      <c r="S77" s="229">
        <f t="shared" si="58"/>
        <v>5.24</v>
      </c>
      <c r="T77" s="229">
        <f t="shared" si="58"/>
        <v>10.52</v>
      </c>
      <c r="U77" s="229">
        <f t="shared" si="58"/>
        <v>7.92</v>
      </c>
      <c r="V77" s="229">
        <f t="shared" si="58"/>
        <v>5.24</v>
      </c>
      <c r="W77" s="229">
        <f t="shared" si="58"/>
        <v>5.24</v>
      </c>
      <c r="X77" s="229">
        <f t="shared" si="58"/>
        <v>5.24</v>
      </c>
      <c r="Y77" s="229">
        <f t="shared" si="58"/>
        <v>5.24</v>
      </c>
      <c r="Z77" s="229">
        <f t="shared" si="58"/>
        <v>5.24</v>
      </c>
      <c r="AA77" s="229">
        <f t="shared" si="58"/>
        <v>7.92</v>
      </c>
      <c r="AB77" s="229">
        <f t="shared" si="58"/>
        <v>5.24</v>
      </c>
      <c r="AC77" s="229">
        <f t="shared" si="58"/>
        <v>5.24</v>
      </c>
      <c r="AD77" s="229">
        <f t="shared" si="58"/>
        <v>13.16</v>
      </c>
      <c r="AE77" s="229">
        <f t="shared" si="58"/>
        <v>10.52</v>
      </c>
      <c r="AF77" s="229">
        <f t="shared" si="58"/>
        <v>7.48</v>
      </c>
      <c r="AG77" s="229">
        <f t="shared" si="58"/>
        <v>6.68</v>
      </c>
      <c r="AH77" s="229">
        <f t="shared" si="58"/>
        <v>5</v>
      </c>
      <c r="AI77" s="229">
        <f t="shared" si="58"/>
        <v>7.92</v>
      </c>
      <c r="AJ77" s="229">
        <f t="shared" si="58"/>
        <v>3.84</v>
      </c>
      <c r="AK77" s="229">
        <f t="shared" si="58"/>
        <v>5.24</v>
      </c>
      <c r="AL77" s="229">
        <f t="shared" si="58"/>
        <v>5.24</v>
      </c>
      <c r="AM77" s="229">
        <f t="shared" si="58"/>
        <v>5.24</v>
      </c>
      <c r="AN77" s="229">
        <f t="shared" si="58"/>
        <v>5.24</v>
      </c>
      <c r="AO77" s="229">
        <f t="shared" si="58"/>
        <v>5.24</v>
      </c>
      <c r="AP77" s="229">
        <f t="shared" si="58"/>
        <v>5.24</v>
      </c>
      <c r="AQ77" s="229"/>
      <c r="AR77" s="229">
        <f aca="true" t="shared" si="59" ref="AR77:BW77">AR67+AR69*0.02</f>
        <v>6.88</v>
      </c>
      <c r="AS77" s="229">
        <f t="shared" si="59"/>
        <v>5.24</v>
      </c>
      <c r="AT77" s="229">
        <f t="shared" si="59"/>
        <v>5.24</v>
      </c>
      <c r="AU77" s="229">
        <f t="shared" si="59"/>
        <v>13.16</v>
      </c>
      <c r="AV77" s="229">
        <f t="shared" si="59"/>
        <v>5.52</v>
      </c>
      <c r="AW77" s="229">
        <f t="shared" si="59"/>
        <v>5.24</v>
      </c>
      <c r="AX77" s="229">
        <f t="shared" si="59"/>
        <v>5.24</v>
      </c>
      <c r="AY77" s="229">
        <f t="shared" si="59"/>
        <v>6.199999999999999</v>
      </c>
      <c r="AZ77" s="229">
        <f t="shared" si="59"/>
        <v>8.16</v>
      </c>
      <c r="BA77" s="229">
        <f t="shared" si="59"/>
        <v>8.16</v>
      </c>
      <c r="BB77" s="229">
        <f t="shared" si="59"/>
        <v>8.16</v>
      </c>
      <c r="BC77" s="229">
        <f t="shared" si="59"/>
        <v>8.16</v>
      </c>
      <c r="BD77" s="229">
        <f t="shared" si="59"/>
        <v>8.16</v>
      </c>
      <c r="BE77" s="229">
        <f t="shared" si="59"/>
        <v>5.04</v>
      </c>
      <c r="BF77" s="229">
        <f t="shared" si="59"/>
        <v>7.68</v>
      </c>
      <c r="BG77" s="229">
        <f t="shared" si="59"/>
        <v>5.24</v>
      </c>
      <c r="BH77" s="229">
        <f t="shared" si="59"/>
        <v>5.24</v>
      </c>
      <c r="BI77" s="229">
        <f t="shared" si="59"/>
        <v>5.24</v>
      </c>
      <c r="BJ77" s="229">
        <f t="shared" si="59"/>
        <v>5.24</v>
      </c>
      <c r="BK77" s="229">
        <f t="shared" si="59"/>
        <v>5.24</v>
      </c>
      <c r="BL77" s="229">
        <f t="shared" si="59"/>
        <v>5.24</v>
      </c>
      <c r="BM77" s="229">
        <f t="shared" si="59"/>
        <v>5.24</v>
      </c>
      <c r="BN77" s="229">
        <v>2.68</v>
      </c>
      <c r="BO77" s="229">
        <f t="shared" si="59"/>
        <v>2.7</v>
      </c>
      <c r="BP77" s="229">
        <f t="shared" si="59"/>
        <v>7.92</v>
      </c>
      <c r="BQ77" s="229">
        <f t="shared" si="59"/>
        <v>7.92</v>
      </c>
      <c r="BR77" s="229">
        <f t="shared" si="59"/>
        <v>5.24</v>
      </c>
      <c r="BS77" s="229">
        <f t="shared" si="59"/>
        <v>5.24</v>
      </c>
      <c r="BT77" s="229">
        <f t="shared" si="59"/>
        <v>5.24</v>
      </c>
      <c r="BU77" s="229">
        <f t="shared" si="59"/>
        <v>10.520000000000001</v>
      </c>
      <c r="BV77" s="229">
        <f t="shared" si="59"/>
        <v>5.24</v>
      </c>
      <c r="BW77" s="229">
        <f t="shared" si="59"/>
        <v>5.24</v>
      </c>
      <c r="BX77" s="229">
        <f aca="true" t="shared" si="60" ref="BX77:DB77">BX67+BX69*0.02</f>
        <v>10.52</v>
      </c>
      <c r="BY77" s="229">
        <f t="shared" si="60"/>
        <v>5.24</v>
      </c>
      <c r="BZ77" s="229">
        <f t="shared" si="60"/>
        <v>4.04</v>
      </c>
      <c r="CA77" s="229">
        <f t="shared" si="60"/>
        <v>7.92</v>
      </c>
      <c r="CB77" s="229">
        <f t="shared" si="60"/>
        <v>5.24</v>
      </c>
      <c r="CC77" s="229">
        <f t="shared" si="60"/>
        <v>13.16</v>
      </c>
      <c r="CD77" s="229">
        <f t="shared" si="60"/>
        <v>7.92</v>
      </c>
      <c r="CE77" s="229">
        <f t="shared" si="60"/>
        <v>7.92</v>
      </c>
      <c r="CF77" s="229">
        <f t="shared" si="60"/>
        <v>5.24</v>
      </c>
      <c r="CG77" s="229">
        <f t="shared" si="60"/>
        <v>5.24</v>
      </c>
      <c r="CH77" s="229">
        <f t="shared" si="60"/>
        <v>5.24</v>
      </c>
      <c r="CI77" s="229">
        <f t="shared" si="60"/>
        <v>10.52</v>
      </c>
      <c r="CJ77" s="229">
        <f t="shared" si="60"/>
        <v>3.2800000000000002</v>
      </c>
      <c r="CK77" s="229">
        <f t="shared" si="60"/>
        <v>5.24</v>
      </c>
      <c r="CL77" s="229">
        <f t="shared" si="60"/>
        <v>2.26</v>
      </c>
      <c r="CM77" s="229">
        <f t="shared" si="60"/>
        <v>7.92</v>
      </c>
      <c r="CN77" s="229">
        <f t="shared" si="60"/>
        <v>4.34</v>
      </c>
      <c r="CO77" s="229">
        <f t="shared" si="60"/>
        <v>5.24</v>
      </c>
      <c r="CP77" s="229">
        <f t="shared" si="60"/>
        <v>5.24</v>
      </c>
      <c r="CQ77" s="229">
        <f t="shared" si="60"/>
        <v>5.84</v>
      </c>
      <c r="CR77" s="229">
        <f t="shared" si="60"/>
        <v>2.64</v>
      </c>
      <c r="CS77" s="229">
        <f t="shared" si="60"/>
        <v>3.2</v>
      </c>
      <c r="CT77" s="229">
        <f t="shared" si="60"/>
        <v>13.32</v>
      </c>
      <c r="CU77" s="229">
        <f t="shared" si="60"/>
        <v>10.520000000000001</v>
      </c>
      <c r="CV77" s="229">
        <f t="shared" si="60"/>
        <v>8.64</v>
      </c>
      <c r="CW77" s="229">
        <f t="shared" si="60"/>
        <v>5.76</v>
      </c>
      <c r="CX77" s="229">
        <f t="shared" si="60"/>
        <v>5.76</v>
      </c>
      <c r="CY77" s="229">
        <f t="shared" si="60"/>
        <v>5.24</v>
      </c>
      <c r="CZ77" s="229">
        <f t="shared" si="60"/>
        <v>5.24</v>
      </c>
      <c r="DA77" s="229">
        <f t="shared" si="60"/>
        <v>13.44</v>
      </c>
      <c r="DB77" s="229">
        <f t="shared" si="60"/>
        <v>1.6</v>
      </c>
      <c r="DC77" s="229"/>
      <c r="DD77" s="229">
        <f>DD67+DD69*0.02</f>
        <v>3.84</v>
      </c>
      <c r="DE77" s="229">
        <f>DE67+DE69*0.02</f>
        <v>5.76</v>
      </c>
      <c r="DF77" s="229">
        <f>DF67+DF69*0.02</f>
        <v>8.64</v>
      </c>
      <c r="DG77" s="147"/>
    </row>
    <row r="78" spans="1:111" s="125" customFormat="1" ht="22.5">
      <c r="A78" s="167"/>
      <c r="B78" s="171" t="s">
        <v>121</v>
      </c>
      <c r="C78" s="164" t="s">
        <v>34</v>
      </c>
      <c r="D78" s="165">
        <v>935.87</v>
      </c>
      <c r="E78" s="166">
        <v>935.87</v>
      </c>
      <c r="F78" s="229">
        <f>F77*0.2</f>
        <v>1.048</v>
      </c>
      <c r="G78" s="229">
        <f aca="true" t="shared" si="61" ref="G78:BR78">G77*0.2</f>
        <v>1.048</v>
      </c>
      <c r="H78" s="229">
        <f t="shared" si="61"/>
        <v>1.048</v>
      </c>
      <c r="I78" s="229">
        <f t="shared" si="61"/>
        <v>2.104</v>
      </c>
      <c r="J78" s="229">
        <f t="shared" si="61"/>
        <v>1.584</v>
      </c>
      <c r="K78" s="229">
        <f t="shared" si="61"/>
        <v>1.048</v>
      </c>
      <c r="L78" s="229">
        <f t="shared" si="61"/>
        <v>2.104</v>
      </c>
      <c r="M78" s="229">
        <f t="shared" si="61"/>
        <v>1.048</v>
      </c>
      <c r="N78" s="229">
        <f t="shared" si="61"/>
        <v>1.584</v>
      </c>
      <c r="O78" s="229">
        <f t="shared" si="61"/>
        <v>1.584</v>
      </c>
      <c r="P78" s="229">
        <f t="shared" si="61"/>
        <v>1.048</v>
      </c>
      <c r="Q78" s="229">
        <f t="shared" si="61"/>
        <v>1.048</v>
      </c>
      <c r="R78" s="229">
        <f t="shared" si="61"/>
        <v>2.104</v>
      </c>
      <c r="S78" s="229">
        <f t="shared" si="61"/>
        <v>1.048</v>
      </c>
      <c r="T78" s="229">
        <f t="shared" si="61"/>
        <v>2.104</v>
      </c>
      <c r="U78" s="229">
        <f t="shared" si="61"/>
        <v>1.584</v>
      </c>
      <c r="V78" s="229">
        <f t="shared" si="61"/>
        <v>1.048</v>
      </c>
      <c r="W78" s="229">
        <f t="shared" si="61"/>
        <v>1.048</v>
      </c>
      <c r="X78" s="229">
        <f t="shared" si="61"/>
        <v>1.048</v>
      </c>
      <c r="Y78" s="229">
        <f t="shared" si="61"/>
        <v>1.048</v>
      </c>
      <c r="Z78" s="229">
        <f t="shared" si="61"/>
        <v>1.048</v>
      </c>
      <c r="AA78" s="229">
        <f t="shared" si="61"/>
        <v>1.584</v>
      </c>
      <c r="AB78" s="229">
        <f t="shared" si="61"/>
        <v>1.048</v>
      </c>
      <c r="AC78" s="229">
        <f t="shared" si="61"/>
        <v>1.048</v>
      </c>
      <c r="AD78" s="229">
        <f t="shared" si="61"/>
        <v>2.632</v>
      </c>
      <c r="AE78" s="229">
        <f t="shared" si="61"/>
        <v>2.104</v>
      </c>
      <c r="AF78" s="229">
        <f t="shared" si="61"/>
        <v>1.4960000000000002</v>
      </c>
      <c r="AG78" s="229">
        <f t="shared" si="61"/>
        <v>1.336</v>
      </c>
      <c r="AH78" s="229">
        <f t="shared" si="61"/>
        <v>1</v>
      </c>
      <c r="AI78" s="229">
        <f t="shared" si="61"/>
        <v>1.584</v>
      </c>
      <c r="AJ78" s="229">
        <f t="shared" si="61"/>
        <v>0.768</v>
      </c>
      <c r="AK78" s="229">
        <f t="shared" si="61"/>
        <v>1.048</v>
      </c>
      <c r="AL78" s="229">
        <f t="shared" si="61"/>
        <v>1.048</v>
      </c>
      <c r="AM78" s="229">
        <f t="shared" si="61"/>
        <v>1.048</v>
      </c>
      <c r="AN78" s="229">
        <f t="shared" si="61"/>
        <v>1.048</v>
      </c>
      <c r="AO78" s="229">
        <f t="shared" si="61"/>
        <v>1.048</v>
      </c>
      <c r="AP78" s="229">
        <f t="shared" si="61"/>
        <v>1.048</v>
      </c>
      <c r="AQ78" s="229"/>
      <c r="AR78" s="229">
        <f t="shared" si="61"/>
        <v>1.3760000000000001</v>
      </c>
      <c r="AS78" s="229">
        <f t="shared" si="61"/>
        <v>1.048</v>
      </c>
      <c r="AT78" s="229">
        <f t="shared" si="61"/>
        <v>1.048</v>
      </c>
      <c r="AU78" s="229">
        <f t="shared" si="61"/>
        <v>2.632</v>
      </c>
      <c r="AV78" s="229">
        <f t="shared" si="61"/>
        <v>1.1039999999999999</v>
      </c>
      <c r="AW78" s="229">
        <f t="shared" si="61"/>
        <v>1.048</v>
      </c>
      <c r="AX78" s="229">
        <f t="shared" si="61"/>
        <v>1.048</v>
      </c>
      <c r="AY78" s="229">
        <f t="shared" si="61"/>
        <v>1.24</v>
      </c>
      <c r="AZ78" s="229">
        <f t="shared" si="61"/>
        <v>1.6320000000000001</v>
      </c>
      <c r="BA78" s="229">
        <f t="shared" si="61"/>
        <v>1.6320000000000001</v>
      </c>
      <c r="BB78" s="229">
        <f t="shared" si="61"/>
        <v>1.6320000000000001</v>
      </c>
      <c r="BC78" s="229">
        <f t="shared" si="61"/>
        <v>1.6320000000000001</v>
      </c>
      <c r="BD78" s="229">
        <f t="shared" si="61"/>
        <v>1.6320000000000001</v>
      </c>
      <c r="BE78" s="229">
        <f t="shared" si="61"/>
        <v>1.008</v>
      </c>
      <c r="BF78" s="229">
        <f t="shared" si="61"/>
        <v>1.536</v>
      </c>
      <c r="BG78" s="229">
        <f t="shared" si="61"/>
        <v>1.048</v>
      </c>
      <c r="BH78" s="229">
        <f t="shared" si="61"/>
        <v>1.048</v>
      </c>
      <c r="BI78" s="229">
        <f t="shared" si="61"/>
        <v>1.048</v>
      </c>
      <c r="BJ78" s="229">
        <f t="shared" si="61"/>
        <v>1.048</v>
      </c>
      <c r="BK78" s="229">
        <f t="shared" si="61"/>
        <v>1.048</v>
      </c>
      <c r="BL78" s="229">
        <f t="shared" si="61"/>
        <v>1.048</v>
      </c>
      <c r="BM78" s="229">
        <f t="shared" si="61"/>
        <v>1.048</v>
      </c>
      <c r="BN78" s="229">
        <v>0.536</v>
      </c>
      <c r="BO78" s="229">
        <f t="shared" si="61"/>
        <v>0.54</v>
      </c>
      <c r="BP78" s="229">
        <f t="shared" si="61"/>
        <v>1.584</v>
      </c>
      <c r="BQ78" s="229">
        <f t="shared" si="61"/>
        <v>1.584</v>
      </c>
      <c r="BR78" s="229">
        <f t="shared" si="61"/>
        <v>1.048</v>
      </c>
      <c r="BS78" s="229">
        <f aca="true" t="shared" si="62" ref="BS78:DF78">BS77*0.2</f>
        <v>1.048</v>
      </c>
      <c r="BT78" s="229">
        <f t="shared" si="62"/>
        <v>1.048</v>
      </c>
      <c r="BU78" s="229">
        <f t="shared" si="62"/>
        <v>2.1040000000000005</v>
      </c>
      <c r="BV78" s="229">
        <f t="shared" si="62"/>
        <v>1.048</v>
      </c>
      <c r="BW78" s="229">
        <f t="shared" si="62"/>
        <v>1.048</v>
      </c>
      <c r="BX78" s="229">
        <f t="shared" si="62"/>
        <v>2.104</v>
      </c>
      <c r="BY78" s="229">
        <f t="shared" si="62"/>
        <v>1.048</v>
      </c>
      <c r="BZ78" s="229">
        <f t="shared" si="62"/>
        <v>0.808</v>
      </c>
      <c r="CA78" s="229">
        <f t="shared" si="62"/>
        <v>1.584</v>
      </c>
      <c r="CB78" s="229">
        <f t="shared" si="62"/>
        <v>1.048</v>
      </c>
      <c r="CC78" s="229">
        <f t="shared" si="62"/>
        <v>2.632</v>
      </c>
      <c r="CD78" s="229">
        <f t="shared" si="62"/>
        <v>1.584</v>
      </c>
      <c r="CE78" s="229">
        <f t="shared" si="62"/>
        <v>1.584</v>
      </c>
      <c r="CF78" s="229">
        <f t="shared" si="62"/>
        <v>1.048</v>
      </c>
      <c r="CG78" s="229">
        <f t="shared" si="62"/>
        <v>1.048</v>
      </c>
      <c r="CH78" s="229">
        <f t="shared" si="62"/>
        <v>1.048</v>
      </c>
      <c r="CI78" s="229">
        <f t="shared" si="62"/>
        <v>2.104</v>
      </c>
      <c r="CJ78" s="229">
        <f t="shared" si="62"/>
        <v>0.6560000000000001</v>
      </c>
      <c r="CK78" s="229">
        <f t="shared" si="62"/>
        <v>1.048</v>
      </c>
      <c r="CL78" s="229"/>
      <c r="CM78" s="229">
        <f t="shared" si="62"/>
        <v>1.584</v>
      </c>
      <c r="CN78" s="229">
        <f t="shared" si="62"/>
        <v>0.868</v>
      </c>
      <c r="CO78" s="229">
        <f t="shared" si="62"/>
        <v>1.048</v>
      </c>
      <c r="CP78" s="229">
        <f t="shared" si="62"/>
        <v>1.048</v>
      </c>
      <c r="CQ78" s="229">
        <f t="shared" si="62"/>
        <v>1.168</v>
      </c>
      <c r="CR78" s="229">
        <f t="shared" si="62"/>
        <v>0.528</v>
      </c>
      <c r="CS78" s="229">
        <f t="shared" si="62"/>
        <v>0.6400000000000001</v>
      </c>
      <c r="CT78" s="229">
        <f t="shared" si="62"/>
        <v>2.664</v>
      </c>
      <c r="CU78" s="229">
        <f t="shared" si="62"/>
        <v>2.1040000000000005</v>
      </c>
      <c r="CV78" s="229">
        <f t="shared" si="62"/>
        <v>1.7280000000000002</v>
      </c>
      <c r="CW78" s="229">
        <f t="shared" si="62"/>
        <v>1.152</v>
      </c>
      <c r="CX78" s="229">
        <f t="shared" si="62"/>
        <v>1.152</v>
      </c>
      <c r="CY78" s="229">
        <f t="shared" si="62"/>
        <v>1.048</v>
      </c>
      <c r="CZ78" s="229">
        <f t="shared" si="62"/>
        <v>1.048</v>
      </c>
      <c r="DA78" s="229">
        <f t="shared" si="62"/>
        <v>2.688</v>
      </c>
      <c r="DB78" s="229"/>
      <c r="DC78" s="229"/>
      <c r="DD78" s="229">
        <f t="shared" si="62"/>
        <v>0.768</v>
      </c>
      <c r="DE78" s="229">
        <f t="shared" si="62"/>
        <v>1.152</v>
      </c>
      <c r="DF78" s="229">
        <f t="shared" si="62"/>
        <v>1.7280000000000002</v>
      </c>
      <c r="DG78" s="147"/>
    </row>
    <row r="79" spans="1:111" s="125" customFormat="1" ht="22.5">
      <c r="A79" s="167"/>
      <c r="B79" s="171" t="s">
        <v>122</v>
      </c>
      <c r="C79" s="164" t="s">
        <v>34</v>
      </c>
      <c r="D79" s="165">
        <v>368.32</v>
      </c>
      <c r="E79" s="166">
        <v>368.32</v>
      </c>
      <c r="F79" s="229">
        <f aca="true" t="shared" si="63" ref="F79:AP79">(F67+F68+F71)*0.25</f>
        <v>3.18</v>
      </c>
      <c r="G79" s="229">
        <f t="shared" si="63"/>
        <v>3.18</v>
      </c>
      <c r="H79" s="229">
        <f t="shared" si="63"/>
        <v>3.18</v>
      </c>
      <c r="I79" s="229">
        <f t="shared" si="63"/>
        <v>6.14</v>
      </c>
      <c r="J79" s="229">
        <f t="shared" si="63"/>
        <v>4.495</v>
      </c>
      <c r="K79" s="229">
        <f t="shared" si="63"/>
        <v>3.18</v>
      </c>
      <c r="L79" s="229">
        <f t="shared" si="63"/>
        <v>6.14</v>
      </c>
      <c r="M79" s="229">
        <f t="shared" si="63"/>
        <v>3.18</v>
      </c>
      <c r="N79" s="229">
        <f t="shared" si="63"/>
        <v>4.495</v>
      </c>
      <c r="O79" s="229">
        <f t="shared" si="63"/>
        <v>4.495</v>
      </c>
      <c r="P79" s="229">
        <f t="shared" si="63"/>
        <v>3.18</v>
      </c>
      <c r="Q79" s="229">
        <f t="shared" si="63"/>
        <v>3.18</v>
      </c>
      <c r="R79" s="229">
        <f t="shared" si="63"/>
        <v>6.14</v>
      </c>
      <c r="S79" s="229">
        <f t="shared" si="63"/>
        <v>3.18</v>
      </c>
      <c r="T79" s="229">
        <f t="shared" si="63"/>
        <v>6.14</v>
      </c>
      <c r="U79" s="229">
        <f t="shared" si="63"/>
        <v>4.495</v>
      </c>
      <c r="V79" s="229">
        <f t="shared" si="63"/>
        <v>3.18</v>
      </c>
      <c r="W79" s="229">
        <f t="shared" si="63"/>
        <v>3.18</v>
      </c>
      <c r="X79" s="229">
        <f t="shared" si="63"/>
        <v>3.18</v>
      </c>
      <c r="Y79" s="229">
        <f t="shared" si="63"/>
        <v>3.18</v>
      </c>
      <c r="Z79" s="229">
        <f t="shared" si="63"/>
        <v>3.18</v>
      </c>
      <c r="AA79" s="229">
        <f t="shared" si="63"/>
        <v>4.495</v>
      </c>
      <c r="AB79" s="229">
        <f t="shared" si="63"/>
        <v>3.18</v>
      </c>
      <c r="AC79" s="229">
        <f t="shared" si="63"/>
        <v>3.18</v>
      </c>
      <c r="AD79" s="229">
        <f t="shared" si="63"/>
        <v>7.5649999999999995</v>
      </c>
      <c r="AE79" s="229">
        <f t="shared" si="63"/>
        <v>6.14</v>
      </c>
      <c r="AF79" s="229">
        <f t="shared" si="63"/>
        <v>2</v>
      </c>
      <c r="AG79" s="229">
        <f t="shared" si="63"/>
        <v>1.99</v>
      </c>
      <c r="AH79" s="229">
        <f t="shared" si="63"/>
        <v>1.965</v>
      </c>
      <c r="AI79" s="229">
        <f t="shared" si="63"/>
        <v>4.495</v>
      </c>
      <c r="AJ79" s="229">
        <f t="shared" si="63"/>
        <v>1.22</v>
      </c>
      <c r="AK79" s="229">
        <f t="shared" si="63"/>
        <v>3.18</v>
      </c>
      <c r="AL79" s="229">
        <f t="shared" si="63"/>
        <v>3.18</v>
      </c>
      <c r="AM79" s="229">
        <f t="shared" si="63"/>
        <v>3.18</v>
      </c>
      <c r="AN79" s="229">
        <f t="shared" si="63"/>
        <v>3.18</v>
      </c>
      <c r="AO79" s="229">
        <f t="shared" si="63"/>
        <v>4.225</v>
      </c>
      <c r="AP79" s="229">
        <f t="shared" si="63"/>
        <v>3.18</v>
      </c>
      <c r="AQ79" s="229"/>
      <c r="AR79" s="229">
        <f aca="true" t="shared" si="64" ref="AR79:BW79">(AR67+AR68+AR71)*0.25</f>
        <v>3.55</v>
      </c>
      <c r="AS79" s="229">
        <f t="shared" si="64"/>
        <v>3.18</v>
      </c>
      <c r="AT79" s="229">
        <f t="shared" si="64"/>
        <v>3.18</v>
      </c>
      <c r="AU79" s="229">
        <f t="shared" si="64"/>
        <v>7.5649999999999995</v>
      </c>
      <c r="AV79" s="229">
        <f t="shared" si="64"/>
        <v>3.59</v>
      </c>
      <c r="AW79" s="229">
        <f t="shared" si="64"/>
        <v>3.18</v>
      </c>
      <c r="AX79" s="229">
        <f t="shared" si="64"/>
        <v>3.18</v>
      </c>
      <c r="AY79" s="229">
        <f t="shared" si="64"/>
        <v>3.81</v>
      </c>
      <c r="AZ79" s="229">
        <f t="shared" si="64"/>
        <v>3.42</v>
      </c>
      <c r="BA79" s="229">
        <f t="shared" si="64"/>
        <v>3.42</v>
      </c>
      <c r="BB79" s="229">
        <f t="shared" si="64"/>
        <v>3.42</v>
      </c>
      <c r="BC79" s="229">
        <f t="shared" si="64"/>
        <v>3.42</v>
      </c>
      <c r="BD79" s="229">
        <f t="shared" si="64"/>
        <v>3.42</v>
      </c>
      <c r="BE79" s="229">
        <f t="shared" si="64"/>
        <v>1.795</v>
      </c>
      <c r="BF79" s="229">
        <f t="shared" si="64"/>
        <v>2.79</v>
      </c>
      <c r="BG79" s="229">
        <f t="shared" si="64"/>
        <v>3.18</v>
      </c>
      <c r="BH79" s="229">
        <f t="shared" si="64"/>
        <v>3.18</v>
      </c>
      <c r="BI79" s="229">
        <f t="shared" si="64"/>
        <v>3.18</v>
      </c>
      <c r="BJ79" s="229">
        <f t="shared" si="64"/>
        <v>3.18</v>
      </c>
      <c r="BK79" s="229">
        <f t="shared" si="64"/>
        <v>3.18</v>
      </c>
      <c r="BL79" s="229">
        <f t="shared" si="64"/>
        <v>3.18</v>
      </c>
      <c r="BM79" s="229">
        <f t="shared" si="64"/>
        <v>3.18</v>
      </c>
      <c r="BN79" s="229">
        <v>1.25</v>
      </c>
      <c r="BO79" s="229">
        <f t="shared" si="64"/>
        <v>3.3600000000000003</v>
      </c>
      <c r="BP79" s="229">
        <f t="shared" si="64"/>
        <v>4.495</v>
      </c>
      <c r="BQ79" s="229">
        <f t="shared" si="64"/>
        <v>4.495</v>
      </c>
      <c r="BR79" s="229">
        <f t="shared" si="64"/>
        <v>3.18</v>
      </c>
      <c r="BS79" s="229">
        <f t="shared" si="64"/>
        <v>3.18</v>
      </c>
      <c r="BT79" s="229">
        <f t="shared" si="64"/>
        <v>3.18</v>
      </c>
      <c r="BU79" s="229">
        <f t="shared" si="64"/>
        <v>2.715</v>
      </c>
      <c r="BV79" s="229">
        <f t="shared" si="64"/>
        <v>3.18</v>
      </c>
      <c r="BW79" s="229">
        <f t="shared" si="64"/>
        <v>3.18</v>
      </c>
      <c r="BX79" s="229">
        <f aca="true" t="shared" si="65" ref="BX79:DB79">(BX67+BX68+BX71)*0.25</f>
        <v>6.14</v>
      </c>
      <c r="BY79" s="229">
        <f t="shared" si="65"/>
        <v>3.18</v>
      </c>
      <c r="BZ79" s="229">
        <f t="shared" si="65"/>
        <v>1.8775</v>
      </c>
      <c r="CA79" s="229">
        <f t="shared" si="65"/>
        <v>4.495</v>
      </c>
      <c r="CB79" s="229">
        <f t="shared" si="65"/>
        <v>3.18</v>
      </c>
      <c r="CC79" s="229">
        <f t="shared" si="65"/>
        <v>7.5649999999999995</v>
      </c>
      <c r="CD79" s="229">
        <f t="shared" si="65"/>
        <v>4.495</v>
      </c>
      <c r="CE79" s="229">
        <f t="shared" si="65"/>
        <v>4.495</v>
      </c>
      <c r="CF79" s="229">
        <f t="shared" si="65"/>
        <v>3.18</v>
      </c>
      <c r="CG79" s="229">
        <f t="shared" si="65"/>
        <v>3.18</v>
      </c>
      <c r="CH79" s="229">
        <f t="shared" si="65"/>
        <v>3.18</v>
      </c>
      <c r="CI79" s="229">
        <f t="shared" si="65"/>
        <v>6.14</v>
      </c>
      <c r="CJ79" s="229">
        <f t="shared" si="65"/>
        <v>1.5</v>
      </c>
      <c r="CK79" s="229">
        <f t="shared" si="65"/>
        <v>3.18</v>
      </c>
      <c r="CL79" s="229">
        <f t="shared" si="65"/>
        <v>1.49</v>
      </c>
      <c r="CM79" s="229">
        <f t="shared" si="65"/>
        <v>4.495</v>
      </c>
      <c r="CN79" s="229">
        <f t="shared" si="65"/>
        <v>1.6</v>
      </c>
      <c r="CO79" s="229">
        <f t="shared" si="65"/>
        <v>3.18</v>
      </c>
      <c r="CP79" s="229">
        <f t="shared" si="65"/>
        <v>3.18</v>
      </c>
      <c r="CQ79" s="229">
        <f t="shared" si="65"/>
        <v>4.47</v>
      </c>
      <c r="CR79" s="229">
        <f t="shared" si="65"/>
        <v>2.805</v>
      </c>
      <c r="CS79" s="229">
        <f t="shared" si="65"/>
        <v>2.14</v>
      </c>
      <c r="CT79" s="229">
        <f t="shared" si="65"/>
        <v>5.1274999999999995</v>
      </c>
      <c r="CU79" s="229">
        <f t="shared" si="65"/>
        <v>2.715</v>
      </c>
      <c r="CV79" s="229">
        <f t="shared" si="65"/>
        <v>5.36</v>
      </c>
      <c r="CW79" s="229">
        <f t="shared" si="65"/>
        <v>3.3000000000000003</v>
      </c>
      <c r="CX79" s="229">
        <f t="shared" si="65"/>
        <v>3.52</v>
      </c>
      <c r="CY79" s="229">
        <f t="shared" si="65"/>
        <v>3.18</v>
      </c>
      <c r="CZ79" s="229">
        <f t="shared" si="65"/>
        <v>3.18</v>
      </c>
      <c r="DA79" s="229">
        <f t="shared" si="65"/>
        <v>4.825</v>
      </c>
      <c r="DB79" s="229">
        <f t="shared" si="65"/>
        <v>1.455</v>
      </c>
      <c r="DC79" s="229"/>
      <c r="DD79" s="229">
        <f>(DD67+DD68+DD71)*0.25</f>
        <v>2.37</v>
      </c>
      <c r="DE79" s="229">
        <f>(DE67+DE68+DE71)*0.25</f>
        <v>3.72</v>
      </c>
      <c r="DF79" s="229">
        <f>(DF67+DF68+DF71)*0.25</f>
        <v>5.305</v>
      </c>
      <c r="DG79" s="147"/>
    </row>
    <row r="80" spans="1:111" s="125" customFormat="1" ht="22.5">
      <c r="A80" s="167"/>
      <c r="B80" s="171" t="s">
        <v>123</v>
      </c>
      <c r="C80" s="164" t="s">
        <v>34</v>
      </c>
      <c r="D80" s="165">
        <v>382.73</v>
      </c>
      <c r="E80" s="166">
        <v>382.73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229">
        <f>AH86*0.015</f>
        <v>1.2149999999999999</v>
      </c>
      <c r="AI80" s="158"/>
      <c r="AJ80" s="229">
        <f>AJ86*0.015</f>
        <v>0.8099999999999999</v>
      </c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229">
        <f aca="true" t="shared" si="66" ref="AZ80:BF80">AZ86*0.015</f>
        <v>2.025</v>
      </c>
      <c r="BA80" s="229">
        <f t="shared" si="66"/>
        <v>2.025</v>
      </c>
      <c r="BB80" s="229">
        <f t="shared" si="66"/>
        <v>2.025</v>
      </c>
      <c r="BC80" s="229">
        <f t="shared" si="66"/>
        <v>2.025</v>
      </c>
      <c r="BD80" s="229">
        <f t="shared" si="66"/>
        <v>2.025</v>
      </c>
      <c r="BE80" s="229">
        <f t="shared" si="66"/>
        <v>0.8099999999999999</v>
      </c>
      <c r="BF80" s="229">
        <f t="shared" si="66"/>
        <v>1.2149999999999999</v>
      </c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229">
        <f>DA86*0.015</f>
        <v>2.835</v>
      </c>
      <c r="DB80" s="158"/>
      <c r="DC80" s="158"/>
      <c r="DD80" s="158"/>
      <c r="DE80" s="158"/>
      <c r="DF80" s="158"/>
      <c r="DG80" s="147"/>
    </row>
    <row r="81" spans="1:111" s="125" customFormat="1" ht="12.75">
      <c r="A81" s="167"/>
      <c r="B81" s="171" t="s">
        <v>332</v>
      </c>
      <c r="C81" s="164" t="s">
        <v>42</v>
      </c>
      <c r="D81" s="165">
        <v>546.74</v>
      </c>
      <c r="E81" s="166">
        <v>546.74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>
        <v>1</v>
      </c>
      <c r="AI81" s="158"/>
      <c r="AJ81" s="158">
        <v>1</v>
      </c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229">
        <f aca="true" t="shared" si="67" ref="AZ81:BF81">AZ86*0.015</f>
        <v>2.025</v>
      </c>
      <c r="BA81" s="229">
        <f t="shared" si="67"/>
        <v>2.025</v>
      </c>
      <c r="BB81" s="229">
        <f t="shared" si="67"/>
        <v>2.025</v>
      </c>
      <c r="BC81" s="229">
        <f t="shared" si="67"/>
        <v>2.025</v>
      </c>
      <c r="BD81" s="229">
        <f t="shared" si="67"/>
        <v>2.025</v>
      </c>
      <c r="BE81" s="229">
        <f t="shared" si="67"/>
        <v>0.8099999999999999</v>
      </c>
      <c r="BF81" s="229">
        <f t="shared" si="67"/>
        <v>1.2149999999999999</v>
      </c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229">
        <f>CT86*0.015</f>
        <v>2.835</v>
      </c>
      <c r="CU81" s="158"/>
      <c r="CV81" s="158"/>
      <c r="CW81" s="158"/>
      <c r="CX81" s="158"/>
      <c r="CY81" s="158"/>
      <c r="CZ81" s="158"/>
      <c r="DA81" s="229">
        <f>DA86*0.015</f>
        <v>2.835</v>
      </c>
      <c r="DB81" s="158"/>
      <c r="DC81" s="158"/>
      <c r="DD81" s="158"/>
      <c r="DE81" s="158"/>
      <c r="DF81" s="158"/>
      <c r="DG81" s="147"/>
    </row>
    <row r="82" spans="1:111" s="125" customFormat="1" ht="12.75">
      <c r="A82" s="167"/>
      <c r="B82" s="171" t="s">
        <v>125</v>
      </c>
      <c r="C82" s="164" t="s">
        <v>42</v>
      </c>
      <c r="D82" s="165">
        <v>681.49</v>
      </c>
      <c r="E82" s="166">
        <v>681.49</v>
      </c>
      <c r="F82" s="158">
        <v>4</v>
      </c>
      <c r="G82" s="158">
        <v>4</v>
      </c>
      <c r="H82" s="158">
        <v>4</v>
      </c>
      <c r="I82" s="158">
        <v>10</v>
      </c>
      <c r="J82" s="158">
        <v>7</v>
      </c>
      <c r="K82" s="158">
        <v>4</v>
      </c>
      <c r="L82" s="158">
        <v>10</v>
      </c>
      <c r="M82" s="158">
        <v>4</v>
      </c>
      <c r="N82" s="158">
        <v>7</v>
      </c>
      <c r="O82" s="158">
        <v>7</v>
      </c>
      <c r="P82" s="158">
        <v>4</v>
      </c>
      <c r="Q82" s="158">
        <v>4</v>
      </c>
      <c r="R82" s="158">
        <v>10</v>
      </c>
      <c r="S82" s="158">
        <v>4</v>
      </c>
      <c r="T82" s="158">
        <v>10</v>
      </c>
      <c r="U82" s="158">
        <v>7</v>
      </c>
      <c r="V82" s="158">
        <v>4</v>
      </c>
      <c r="W82" s="158">
        <v>4</v>
      </c>
      <c r="X82" s="158">
        <v>4</v>
      </c>
      <c r="Y82" s="158">
        <v>4</v>
      </c>
      <c r="Z82" s="158">
        <v>4</v>
      </c>
      <c r="AA82" s="158">
        <v>7</v>
      </c>
      <c r="AB82" s="158">
        <v>4</v>
      </c>
      <c r="AC82" s="158">
        <v>4</v>
      </c>
      <c r="AD82" s="158">
        <v>12</v>
      </c>
      <c r="AE82" s="158">
        <v>10</v>
      </c>
      <c r="AF82" s="158">
        <v>10</v>
      </c>
      <c r="AG82" s="158">
        <v>10</v>
      </c>
      <c r="AH82" s="158">
        <v>9</v>
      </c>
      <c r="AI82" s="158">
        <v>7</v>
      </c>
      <c r="AJ82" s="158">
        <v>6</v>
      </c>
      <c r="AK82" s="158">
        <v>4</v>
      </c>
      <c r="AL82" s="158">
        <v>4</v>
      </c>
      <c r="AM82" s="158">
        <v>4</v>
      </c>
      <c r="AN82" s="158">
        <v>4</v>
      </c>
      <c r="AO82" s="158">
        <v>7</v>
      </c>
      <c r="AP82" s="158">
        <v>4</v>
      </c>
      <c r="AQ82" s="158"/>
      <c r="AR82" s="158">
        <v>5</v>
      </c>
      <c r="AS82" s="158">
        <v>4</v>
      </c>
      <c r="AT82" s="158">
        <v>4</v>
      </c>
      <c r="AU82" s="158">
        <v>12</v>
      </c>
      <c r="AV82" s="158">
        <v>9</v>
      </c>
      <c r="AW82" s="158">
        <v>4</v>
      </c>
      <c r="AX82" s="158">
        <v>4</v>
      </c>
      <c r="AY82" s="158">
        <v>5</v>
      </c>
      <c r="AZ82" s="158">
        <v>4</v>
      </c>
      <c r="BA82" s="158">
        <v>4</v>
      </c>
      <c r="BB82" s="158">
        <v>4</v>
      </c>
      <c r="BC82" s="158">
        <v>4</v>
      </c>
      <c r="BD82" s="158">
        <v>4</v>
      </c>
      <c r="BE82" s="158">
        <v>6</v>
      </c>
      <c r="BF82" s="158">
        <v>9</v>
      </c>
      <c r="BG82" s="158">
        <v>4</v>
      </c>
      <c r="BH82" s="158">
        <v>4</v>
      </c>
      <c r="BI82" s="158">
        <v>4</v>
      </c>
      <c r="BJ82" s="158">
        <v>4</v>
      </c>
      <c r="BK82" s="158">
        <v>4</v>
      </c>
      <c r="BL82" s="158">
        <v>4</v>
      </c>
      <c r="BM82" s="158">
        <v>4</v>
      </c>
      <c r="BN82" s="158">
        <v>4</v>
      </c>
      <c r="BO82" s="158">
        <v>5</v>
      </c>
      <c r="BP82" s="158">
        <v>7</v>
      </c>
      <c r="BQ82" s="158">
        <v>7</v>
      </c>
      <c r="BR82" s="158">
        <v>4</v>
      </c>
      <c r="BS82" s="158">
        <v>4</v>
      </c>
      <c r="BT82" s="158">
        <v>4</v>
      </c>
      <c r="BU82" s="158">
        <v>4</v>
      </c>
      <c r="BV82" s="158">
        <v>4</v>
      </c>
      <c r="BW82" s="158">
        <v>4</v>
      </c>
      <c r="BX82" s="158">
        <v>10</v>
      </c>
      <c r="BY82" s="158">
        <v>4</v>
      </c>
      <c r="BZ82" s="158">
        <v>4</v>
      </c>
      <c r="CA82" s="158">
        <v>7</v>
      </c>
      <c r="CB82" s="158">
        <v>4</v>
      </c>
      <c r="CC82" s="158">
        <v>12</v>
      </c>
      <c r="CD82" s="158">
        <v>7</v>
      </c>
      <c r="CE82" s="158">
        <v>7</v>
      </c>
      <c r="CF82" s="158">
        <v>4</v>
      </c>
      <c r="CG82" s="158">
        <v>4</v>
      </c>
      <c r="CH82" s="158">
        <v>4</v>
      </c>
      <c r="CI82" s="158">
        <v>10</v>
      </c>
      <c r="CJ82" s="158">
        <v>3</v>
      </c>
      <c r="CK82" s="158">
        <v>4</v>
      </c>
      <c r="CL82" s="158">
        <v>3</v>
      </c>
      <c r="CM82" s="158">
        <v>7</v>
      </c>
      <c r="CN82" s="158">
        <v>3</v>
      </c>
      <c r="CO82" s="158">
        <v>4</v>
      </c>
      <c r="CP82" s="158">
        <v>4</v>
      </c>
      <c r="CQ82" s="158">
        <v>4</v>
      </c>
      <c r="CR82" s="158">
        <v>2</v>
      </c>
      <c r="CS82" s="158">
        <v>2</v>
      </c>
      <c r="CT82" s="158">
        <v>17</v>
      </c>
      <c r="CU82" s="158">
        <v>4</v>
      </c>
      <c r="CV82" s="158">
        <v>7</v>
      </c>
      <c r="CW82" s="158">
        <v>4</v>
      </c>
      <c r="CX82" s="158">
        <v>4</v>
      </c>
      <c r="CY82" s="158">
        <v>4</v>
      </c>
      <c r="CZ82" s="158">
        <v>4</v>
      </c>
      <c r="DA82" s="158">
        <v>17</v>
      </c>
      <c r="DB82" s="158">
        <v>1</v>
      </c>
      <c r="DC82" s="158"/>
      <c r="DD82" s="158">
        <v>2</v>
      </c>
      <c r="DE82" s="158">
        <v>5</v>
      </c>
      <c r="DF82" s="158">
        <v>7</v>
      </c>
      <c r="DG82" s="147"/>
    </row>
    <row r="83" spans="1:111" s="125" customFormat="1" ht="12.75">
      <c r="A83" s="167"/>
      <c r="B83" s="171" t="s">
        <v>126</v>
      </c>
      <c r="C83" s="164" t="s">
        <v>127</v>
      </c>
      <c r="D83" s="165">
        <v>296.62</v>
      </c>
      <c r="E83" s="166">
        <v>296.62</v>
      </c>
      <c r="F83" s="158">
        <v>118</v>
      </c>
      <c r="G83" s="158">
        <v>118</v>
      </c>
      <c r="H83" s="158">
        <v>118</v>
      </c>
      <c r="I83" s="158">
        <v>238</v>
      </c>
      <c r="J83" s="158">
        <v>180</v>
      </c>
      <c r="K83" s="158">
        <v>118</v>
      </c>
      <c r="L83" s="158">
        <v>238</v>
      </c>
      <c r="M83" s="158">
        <v>118</v>
      </c>
      <c r="N83" s="158">
        <v>180</v>
      </c>
      <c r="O83" s="158">
        <v>180</v>
      </c>
      <c r="P83" s="158">
        <v>118</v>
      </c>
      <c r="Q83" s="158">
        <v>118</v>
      </c>
      <c r="R83" s="158">
        <v>238</v>
      </c>
      <c r="S83" s="158">
        <v>118</v>
      </c>
      <c r="T83" s="158">
        <v>238</v>
      </c>
      <c r="U83" s="158">
        <v>180</v>
      </c>
      <c r="V83" s="158">
        <v>118</v>
      </c>
      <c r="W83" s="158">
        <v>118</v>
      </c>
      <c r="X83" s="158">
        <v>118</v>
      </c>
      <c r="Y83" s="158">
        <v>118</v>
      </c>
      <c r="Z83" s="158">
        <v>118</v>
      </c>
      <c r="AA83" s="158">
        <v>180</v>
      </c>
      <c r="AB83" s="158">
        <v>118</v>
      </c>
      <c r="AC83" s="158">
        <v>118</v>
      </c>
      <c r="AD83" s="158">
        <v>298</v>
      </c>
      <c r="AE83" s="158">
        <v>238</v>
      </c>
      <c r="AF83" s="158">
        <v>272</v>
      </c>
      <c r="AG83" s="158">
        <v>234</v>
      </c>
      <c r="AH83" s="158">
        <v>202</v>
      </c>
      <c r="AI83" s="158">
        <v>180</v>
      </c>
      <c r="AJ83" s="158">
        <v>134</v>
      </c>
      <c r="AK83" s="158">
        <v>118</v>
      </c>
      <c r="AL83" s="158">
        <v>118</v>
      </c>
      <c r="AM83" s="158">
        <v>118</v>
      </c>
      <c r="AN83" s="158">
        <v>118</v>
      </c>
      <c r="AO83" s="158">
        <v>180</v>
      </c>
      <c r="AP83" s="158">
        <v>118</v>
      </c>
      <c r="AQ83" s="158"/>
      <c r="AR83" s="158">
        <v>160</v>
      </c>
      <c r="AS83" s="158">
        <v>118</v>
      </c>
      <c r="AT83" s="158">
        <v>118</v>
      </c>
      <c r="AU83" s="158">
        <v>298</v>
      </c>
      <c r="AV83" s="158">
        <v>216</v>
      </c>
      <c r="AW83" s="158">
        <v>118</v>
      </c>
      <c r="AX83" s="158">
        <v>118</v>
      </c>
      <c r="AY83" s="158">
        <v>130</v>
      </c>
      <c r="AZ83" s="158">
        <v>118</v>
      </c>
      <c r="BA83" s="158">
        <v>118</v>
      </c>
      <c r="BB83" s="158">
        <v>118</v>
      </c>
      <c r="BC83" s="158">
        <v>118</v>
      </c>
      <c r="BD83" s="158">
        <v>118</v>
      </c>
      <c r="BE83" s="158">
        <v>144</v>
      </c>
      <c r="BF83" s="158">
        <v>216</v>
      </c>
      <c r="BG83" s="158">
        <v>118</v>
      </c>
      <c r="BH83" s="158">
        <v>118</v>
      </c>
      <c r="BI83" s="158">
        <v>118</v>
      </c>
      <c r="BJ83" s="158">
        <v>118</v>
      </c>
      <c r="BK83" s="158">
        <v>118</v>
      </c>
      <c r="BL83" s="158">
        <v>118</v>
      </c>
      <c r="BM83" s="158">
        <v>118</v>
      </c>
      <c r="BN83" s="158">
        <v>5</v>
      </c>
      <c r="BO83" s="158">
        <v>75</v>
      </c>
      <c r="BP83" s="158">
        <v>180</v>
      </c>
      <c r="BQ83" s="158">
        <v>180</v>
      </c>
      <c r="BR83" s="158">
        <v>118</v>
      </c>
      <c r="BS83" s="158">
        <v>118</v>
      </c>
      <c r="BT83" s="158">
        <v>118</v>
      </c>
      <c r="BU83" s="158">
        <v>450</v>
      </c>
      <c r="BV83" s="158">
        <v>118</v>
      </c>
      <c r="BW83" s="158">
        <v>118</v>
      </c>
      <c r="BX83" s="158">
        <v>238</v>
      </c>
      <c r="BY83" s="158">
        <v>118</v>
      </c>
      <c r="BZ83" s="158">
        <v>162</v>
      </c>
      <c r="CA83" s="158">
        <v>180</v>
      </c>
      <c r="CB83" s="158">
        <v>118</v>
      </c>
      <c r="CC83" s="158">
        <v>298</v>
      </c>
      <c r="CD83" s="158">
        <v>180</v>
      </c>
      <c r="CE83" s="158">
        <v>180</v>
      </c>
      <c r="CF83" s="158">
        <v>118</v>
      </c>
      <c r="CG83" s="158">
        <v>118</v>
      </c>
      <c r="CH83" s="158">
        <v>118</v>
      </c>
      <c r="CI83" s="158">
        <v>238</v>
      </c>
      <c r="CJ83" s="158">
        <v>108</v>
      </c>
      <c r="CK83" s="158">
        <v>118</v>
      </c>
      <c r="CL83" s="158">
        <v>60</v>
      </c>
      <c r="CM83" s="158">
        <v>180</v>
      </c>
      <c r="CN83" s="158">
        <v>162</v>
      </c>
      <c r="CO83" s="158">
        <v>118</v>
      </c>
      <c r="CP83" s="158">
        <v>118</v>
      </c>
      <c r="CQ83" s="158">
        <v>212</v>
      </c>
      <c r="CR83" s="158">
        <v>25</v>
      </c>
      <c r="CS83" s="158">
        <v>32</v>
      </c>
      <c r="CT83" s="158">
        <v>454</v>
      </c>
      <c r="CU83" s="158">
        <v>450</v>
      </c>
      <c r="CV83" s="158">
        <v>296</v>
      </c>
      <c r="CW83" s="158">
        <v>192</v>
      </c>
      <c r="CX83" s="158">
        <v>192</v>
      </c>
      <c r="CY83" s="158">
        <v>118</v>
      </c>
      <c r="CZ83" s="158">
        <v>118</v>
      </c>
      <c r="DA83" s="158">
        <v>420</v>
      </c>
      <c r="DB83" s="158">
        <v>12</v>
      </c>
      <c r="DC83" s="158"/>
      <c r="DD83" s="158">
        <v>36</v>
      </c>
      <c r="DE83" s="158">
        <v>60</v>
      </c>
      <c r="DF83" s="158">
        <v>90</v>
      </c>
      <c r="DG83" s="147"/>
    </row>
    <row r="84" spans="1:111" s="125" customFormat="1" ht="12.75">
      <c r="A84" s="167"/>
      <c r="B84" s="171" t="s">
        <v>128</v>
      </c>
      <c r="C84" s="164" t="s">
        <v>42</v>
      </c>
      <c r="D84" s="165">
        <v>83.45</v>
      </c>
      <c r="E84" s="166">
        <v>83.45</v>
      </c>
      <c r="F84" s="158">
        <f>F85/2</f>
        <v>26</v>
      </c>
      <c r="G84" s="158">
        <f aca="true" t="shared" si="68" ref="G84:BR84">G85/2</f>
        <v>26</v>
      </c>
      <c r="H84" s="158">
        <f t="shared" si="68"/>
        <v>26</v>
      </c>
      <c r="I84" s="158">
        <f t="shared" si="68"/>
        <v>52</v>
      </c>
      <c r="J84" s="158">
        <f t="shared" si="68"/>
        <v>39</v>
      </c>
      <c r="K84" s="158">
        <f t="shared" si="68"/>
        <v>26</v>
      </c>
      <c r="L84" s="158">
        <f t="shared" si="68"/>
        <v>52</v>
      </c>
      <c r="M84" s="158">
        <f t="shared" si="68"/>
        <v>26</v>
      </c>
      <c r="N84" s="158">
        <f t="shared" si="68"/>
        <v>39</v>
      </c>
      <c r="O84" s="158">
        <f t="shared" si="68"/>
        <v>39</v>
      </c>
      <c r="P84" s="158">
        <f t="shared" si="68"/>
        <v>26</v>
      </c>
      <c r="Q84" s="158">
        <f t="shared" si="68"/>
        <v>26</v>
      </c>
      <c r="R84" s="158">
        <f t="shared" si="68"/>
        <v>52</v>
      </c>
      <c r="S84" s="158">
        <f t="shared" si="68"/>
        <v>26</v>
      </c>
      <c r="T84" s="158">
        <f t="shared" si="68"/>
        <v>52</v>
      </c>
      <c r="U84" s="158">
        <f t="shared" si="68"/>
        <v>39</v>
      </c>
      <c r="V84" s="158">
        <f t="shared" si="68"/>
        <v>26</v>
      </c>
      <c r="W84" s="158">
        <f t="shared" si="68"/>
        <v>26</v>
      </c>
      <c r="X84" s="158">
        <f t="shared" si="68"/>
        <v>26</v>
      </c>
      <c r="Y84" s="158">
        <f t="shared" si="68"/>
        <v>26</v>
      </c>
      <c r="Z84" s="158">
        <f t="shared" si="68"/>
        <v>26</v>
      </c>
      <c r="AA84" s="158">
        <f t="shared" si="68"/>
        <v>39</v>
      </c>
      <c r="AB84" s="158">
        <f t="shared" si="68"/>
        <v>26</v>
      </c>
      <c r="AC84" s="158">
        <f t="shared" si="68"/>
        <v>26</v>
      </c>
      <c r="AD84" s="158">
        <f t="shared" si="68"/>
        <v>65</v>
      </c>
      <c r="AE84" s="158">
        <f t="shared" si="68"/>
        <v>52</v>
      </c>
      <c r="AF84" s="158">
        <f t="shared" si="68"/>
        <v>6.5</v>
      </c>
      <c r="AG84" s="158">
        <f t="shared" si="68"/>
        <v>6.5</v>
      </c>
      <c r="AH84" s="158">
        <f t="shared" si="68"/>
        <v>19.5</v>
      </c>
      <c r="AI84" s="158">
        <f t="shared" si="68"/>
        <v>39</v>
      </c>
      <c r="AJ84" s="158">
        <f t="shared" si="68"/>
        <v>6.5</v>
      </c>
      <c r="AK84" s="158">
        <f t="shared" si="68"/>
        <v>26</v>
      </c>
      <c r="AL84" s="158">
        <f t="shared" si="68"/>
        <v>26</v>
      </c>
      <c r="AM84" s="158">
        <f t="shared" si="68"/>
        <v>26</v>
      </c>
      <c r="AN84" s="158">
        <f t="shared" si="68"/>
        <v>26</v>
      </c>
      <c r="AO84" s="158">
        <f t="shared" si="68"/>
        <v>39</v>
      </c>
      <c r="AP84" s="158">
        <f t="shared" si="68"/>
        <v>26</v>
      </c>
      <c r="AQ84" s="158"/>
      <c r="AR84" s="158">
        <f t="shared" si="68"/>
        <v>13</v>
      </c>
      <c r="AS84" s="158">
        <f t="shared" si="68"/>
        <v>26</v>
      </c>
      <c r="AT84" s="158">
        <f t="shared" si="68"/>
        <v>26</v>
      </c>
      <c r="AU84" s="158">
        <f t="shared" si="68"/>
        <v>65</v>
      </c>
      <c r="AV84" s="158">
        <f t="shared" si="68"/>
        <v>19.5</v>
      </c>
      <c r="AW84" s="158">
        <f t="shared" si="68"/>
        <v>26</v>
      </c>
      <c r="AX84" s="158">
        <f t="shared" si="68"/>
        <v>26</v>
      </c>
      <c r="AY84" s="158">
        <f t="shared" si="68"/>
        <v>32.5</v>
      </c>
      <c r="AZ84" s="158">
        <f t="shared" si="68"/>
        <v>26</v>
      </c>
      <c r="BA84" s="158">
        <f t="shared" si="68"/>
        <v>26</v>
      </c>
      <c r="BB84" s="158">
        <f t="shared" si="68"/>
        <v>26</v>
      </c>
      <c r="BC84" s="158">
        <f t="shared" si="68"/>
        <v>26</v>
      </c>
      <c r="BD84" s="158">
        <f t="shared" si="68"/>
        <v>26</v>
      </c>
      <c r="BE84" s="158">
        <f t="shared" si="68"/>
        <v>13</v>
      </c>
      <c r="BF84" s="158">
        <f t="shared" si="68"/>
        <v>19.5</v>
      </c>
      <c r="BG84" s="158">
        <f t="shared" si="68"/>
        <v>26</v>
      </c>
      <c r="BH84" s="158">
        <f t="shared" si="68"/>
        <v>26</v>
      </c>
      <c r="BI84" s="158">
        <f t="shared" si="68"/>
        <v>26</v>
      </c>
      <c r="BJ84" s="158">
        <f t="shared" si="68"/>
        <v>26</v>
      </c>
      <c r="BK84" s="158">
        <f t="shared" si="68"/>
        <v>26</v>
      </c>
      <c r="BL84" s="158">
        <f t="shared" si="68"/>
        <v>26</v>
      </c>
      <c r="BM84" s="158">
        <f t="shared" si="68"/>
        <v>26</v>
      </c>
      <c r="BN84" s="158">
        <v>40</v>
      </c>
      <c r="BO84" s="158">
        <f t="shared" si="68"/>
        <v>32.5</v>
      </c>
      <c r="BP84" s="158">
        <f t="shared" si="68"/>
        <v>39</v>
      </c>
      <c r="BQ84" s="158">
        <f t="shared" si="68"/>
        <v>39</v>
      </c>
      <c r="BR84" s="158">
        <f t="shared" si="68"/>
        <v>26</v>
      </c>
      <c r="BS84" s="158">
        <f aca="true" t="shared" si="69" ref="BS84:DF84">BS85/2</f>
        <v>26</v>
      </c>
      <c r="BT84" s="158">
        <f t="shared" si="69"/>
        <v>26</v>
      </c>
      <c r="BU84" s="158">
        <f t="shared" si="69"/>
        <v>26</v>
      </c>
      <c r="BV84" s="158">
        <f t="shared" si="69"/>
        <v>26</v>
      </c>
      <c r="BW84" s="158">
        <f t="shared" si="69"/>
        <v>26</v>
      </c>
      <c r="BX84" s="158">
        <f t="shared" si="69"/>
        <v>52</v>
      </c>
      <c r="BY84" s="158">
        <f t="shared" si="69"/>
        <v>26</v>
      </c>
      <c r="BZ84" s="158">
        <f t="shared" si="69"/>
        <v>13</v>
      </c>
      <c r="CA84" s="158">
        <f t="shared" si="69"/>
        <v>39</v>
      </c>
      <c r="CB84" s="158">
        <f t="shared" si="69"/>
        <v>26</v>
      </c>
      <c r="CC84" s="158">
        <f t="shared" si="69"/>
        <v>65</v>
      </c>
      <c r="CD84" s="158">
        <f t="shared" si="69"/>
        <v>39</v>
      </c>
      <c r="CE84" s="158">
        <f t="shared" si="69"/>
        <v>39</v>
      </c>
      <c r="CF84" s="158">
        <f t="shared" si="69"/>
        <v>26</v>
      </c>
      <c r="CG84" s="158">
        <f t="shared" si="69"/>
        <v>26</v>
      </c>
      <c r="CH84" s="158">
        <f t="shared" si="69"/>
        <v>26</v>
      </c>
      <c r="CI84" s="158">
        <f t="shared" si="69"/>
        <v>52</v>
      </c>
      <c r="CJ84" s="158">
        <f t="shared" si="69"/>
        <v>13</v>
      </c>
      <c r="CK84" s="158">
        <f t="shared" si="69"/>
        <v>26</v>
      </c>
      <c r="CL84" s="158">
        <f t="shared" si="69"/>
        <v>6.5</v>
      </c>
      <c r="CM84" s="158">
        <f t="shared" si="69"/>
        <v>39</v>
      </c>
      <c r="CN84" s="158">
        <f t="shared" si="69"/>
        <v>13</v>
      </c>
      <c r="CO84" s="158">
        <f t="shared" si="69"/>
        <v>26</v>
      </c>
      <c r="CP84" s="158">
        <f t="shared" si="69"/>
        <v>26</v>
      </c>
      <c r="CQ84" s="158">
        <f t="shared" si="69"/>
        <v>26</v>
      </c>
      <c r="CR84" s="158">
        <f t="shared" si="69"/>
        <v>19.5</v>
      </c>
      <c r="CS84" s="158">
        <f t="shared" si="69"/>
        <v>13</v>
      </c>
      <c r="CT84" s="158">
        <f t="shared" si="69"/>
        <v>45.5</v>
      </c>
      <c r="CU84" s="158">
        <f t="shared" si="69"/>
        <v>26</v>
      </c>
      <c r="CV84" s="158">
        <f t="shared" si="69"/>
        <v>39</v>
      </c>
      <c r="CW84" s="158">
        <f t="shared" si="69"/>
        <v>26</v>
      </c>
      <c r="CX84" s="158">
        <f t="shared" si="69"/>
        <v>26</v>
      </c>
      <c r="CY84" s="158">
        <f t="shared" si="69"/>
        <v>26</v>
      </c>
      <c r="CZ84" s="158">
        <f t="shared" si="69"/>
        <v>26</v>
      </c>
      <c r="DA84" s="158">
        <f t="shared" si="69"/>
        <v>45.5</v>
      </c>
      <c r="DB84" s="158">
        <f t="shared" si="69"/>
        <v>13</v>
      </c>
      <c r="DC84" s="158"/>
      <c r="DD84" s="158">
        <f t="shared" si="69"/>
        <v>9</v>
      </c>
      <c r="DE84" s="158">
        <f t="shared" si="69"/>
        <v>19.5</v>
      </c>
      <c r="DF84" s="158">
        <f t="shared" si="69"/>
        <v>39</v>
      </c>
      <c r="DG84" s="147"/>
    </row>
    <row r="85" spans="1:111" s="125" customFormat="1" ht="12.75">
      <c r="A85" s="167"/>
      <c r="B85" s="170" t="s">
        <v>129</v>
      </c>
      <c r="C85" s="164" t="s">
        <v>42</v>
      </c>
      <c r="D85" s="165">
        <v>202</v>
      </c>
      <c r="E85" s="166">
        <v>202</v>
      </c>
      <c r="F85" s="158">
        <v>52</v>
      </c>
      <c r="G85" s="158">
        <v>52</v>
      </c>
      <c r="H85" s="158">
        <v>52</v>
      </c>
      <c r="I85" s="158">
        <v>104</v>
      </c>
      <c r="J85" s="158">
        <v>78</v>
      </c>
      <c r="K85" s="158">
        <v>52</v>
      </c>
      <c r="L85" s="158">
        <v>104</v>
      </c>
      <c r="M85" s="158">
        <v>52</v>
      </c>
      <c r="N85" s="158">
        <v>78</v>
      </c>
      <c r="O85" s="158">
        <v>78</v>
      </c>
      <c r="P85" s="158">
        <v>52</v>
      </c>
      <c r="Q85" s="158">
        <v>52</v>
      </c>
      <c r="R85" s="158">
        <v>104</v>
      </c>
      <c r="S85" s="158">
        <v>52</v>
      </c>
      <c r="T85" s="158">
        <v>104</v>
      </c>
      <c r="U85" s="158">
        <v>78</v>
      </c>
      <c r="V85" s="158">
        <v>52</v>
      </c>
      <c r="W85" s="158">
        <v>52</v>
      </c>
      <c r="X85" s="158">
        <v>52</v>
      </c>
      <c r="Y85" s="158">
        <v>52</v>
      </c>
      <c r="Z85" s="158">
        <v>52</v>
      </c>
      <c r="AA85" s="158">
        <v>78</v>
      </c>
      <c r="AB85" s="158">
        <v>52</v>
      </c>
      <c r="AC85" s="158">
        <v>52</v>
      </c>
      <c r="AD85" s="158">
        <v>130</v>
      </c>
      <c r="AE85" s="158">
        <v>104</v>
      </c>
      <c r="AF85" s="158">
        <v>13</v>
      </c>
      <c r="AG85" s="158">
        <v>13</v>
      </c>
      <c r="AH85" s="158">
        <v>39</v>
      </c>
      <c r="AI85" s="158">
        <v>78</v>
      </c>
      <c r="AJ85" s="158">
        <v>13</v>
      </c>
      <c r="AK85" s="158">
        <v>52</v>
      </c>
      <c r="AL85" s="158">
        <v>52</v>
      </c>
      <c r="AM85" s="158">
        <v>52</v>
      </c>
      <c r="AN85" s="158">
        <v>52</v>
      </c>
      <c r="AO85" s="158">
        <v>78</v>
      </c>
      <c r="AP85" s="158">
        <v>52</v>
      </c>
      <c r="AQ85" s="158"/>
      <c r="AR85" s="158">
        <v>26</v>
      </c>
      <c r="AS85" s="158">
        <v>52</v>
      </c>
      <c r="AT85" s="158">
        <v>52</v>
      </c>
      <c r="AU85" s="158">
        <v>130</v>
      </c>
      <c r="AV85" s="158">
        <v>39</v>
      </c>
      <c r="AW85" s="158">
        <v>52</v>
      </c>
      <c r="AX85" s="158">
        <v>52</v>
      </c>
      <c r="AY85" s="158">
        <v>65</v>
      </c>
      <c r="AZ85" s="158">
        <v>52</v>
      </c>
      <c r="BA85" s="158">
        <v>52</v>
      </c>
      <c r="BB85" s="158">
        <v>52</v>
      </c>
      <c r="BC85" s="158">
        <v>52</v>
      </c>
      <c r="BD85" s="158">
        <v>52</v>
      </c>
      <c r="BE85" s="158">
        <v>26</v>
      </c>
      <c r="BF85" s="158">
        <v>39</v>
      </c>
      <c r="BG85" s="158">
        <v>52</v>
      </c>
      <c r="BH85" s="158">
        <v>52</v>
      </c>
      <c r="BI85" s="158">
        <v>52</v>
      </c>
      <c r="BJ85" s="158">
        <v>52</v>
      </c>
      <c r="BK85" s="158">
        <v>52</v>
      </c>
      <c r="BL85" s="158">
        <v>52</v>
      </c>
      <c r="BM85" s="158">
        <v>52</v>
      </c>
      <c r="BN85" s="158">
        <v>52</v>
      </c>
      <c r="BO85" s="158">
        <v>65</v>
      </c>
      <c r="BP85" s="158">
        <v>78</v>
      </c>
      <c r="BQ85" s="158">
        <v>78</v>
      </c>
      <c r="BR85" s="158">
        <v>52</v>
      </c>
      <c r="BS85" s="158">
        <v>52</v>
      </c>
      <c r="BT85" s="158">
        <v>52</v>
      </c>
      <c r="BU85" s="158">
        <v>52</v>
      </c>
      <c r="BV85" s="158">
        <v>52</v>
      </c>
      <c r="BW85" s="158">
        <v>52</v>
      </c>
      <c r="BX85" s="158">
        <v>104</v>
      </c>
      <c r="BY85" s="158">
        <v>52</v>
      </c>
      <c r="BZ85" s="158">
        <v>26</v>
      </c>
      <c r="CA85" s="158">
        <v>78</v>
      </c>
      <c r="CB85" s="158">
        <v>52</v>
      </c>
      <c r="CC85" s="158">
        <v>130</v>
      </c>
      <c r="CD85" s="158">
        <v>78</v>
      </c>
      <c r="CE85" s="158">
        <v>78</v>
      </c>
      <c r="CF85" s="158">
        <v>52</v>
      </c>
      <c r="CG85" s="158">
        <v>52</v>
      </c>
      <c r="CH85" s="158">
        <v>52</v>
      </c>
      <c r="CI85" s="158">
        <v>104</v>
      </c>
      <c r="CJ85" s="158">
        <v>26</v>
      </c>
      <c r="CK85" s="158">
        <v>52</v>
      </c>
      <c r="CL85" s="158">
        <v>13</v>
      </c>
      <c r="CM85" s="158">
        <v>78</v>
      </c>
      <c r="CN85" s="158">
        <v>26</v>
      </c>
      <c r="CO85" s="158">
        <v>52</v>
      </c>
      <c r="CP85" s="158">
        <v>52</v>
      </c>
      <c r="CQ85" s="158">
        <v>52</v>
      </c>
      <c r="CR85" s="158">
        <v>39</v>
      </c>
      <c r="CS85" s="158">
        <v>26</v>
      </c>
      <c r="CT85" s="158">
        <v>91</v>
      </c>
      <c r="CU85" s="158">
        <v>52</v>
      </c>
      <c r="CV85" s="158">
        <v>78</v>
      </c>
      <c r="CW85" s="158">
        <v>52</v>
      </c>
      <c r="CX85" s="158">
        <v>52</v>
      </c>
      <c r="CY85" s="158">
        <v>52</v>
      </c>
      <c r="CZ85" s="158">
        <v>52</v>
      </c>
      <c r="DA85" s="158">
        <v>91</v>
      </c>
      <c r="DB85" s="158">
        <v>26</v>
      </c>
      <c r="DC85" s="158"/>
      <c r="DD85" s="158">
        <v>18</v>
      </c>
      <c r="DE85" s="158">
        <v>39</v>
      </c>
      <c r="DF85" s="158">
        <v>78</v>
      </c>
      <c r="DG85" s="147"/>
    </row>
    <row r="86" spans="1:111" s="125" customFormat="1" ht="12.75">
      <c r="A86" s="167"/>
      <c r="B86" s="170" t="s">
        <v>333</v>
      </c>
      <c r="C86" s="164" t="s">
        <v>42</v>
      </c>
      <c r="D86" s="165">
        <v>252.5</v>
      </c>
      <c r="E86" s="166">
        <v>252.5</v>
      </c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>
        <v>81</v>
      </c>
      <c r="AI86" s="158"/>
      <c r="AJ86" s="158">
        <v>54</v>
      </c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>
        <v>135</v>
      </c>
      <c r="BA86" s="158">
        <v>135</v>
      </c>
      <c r="BB86" s="158">
        <v>135</v>
      </c>
      <c r="BC86" s="158">
        <v>135</v>
      </c>
      <c r="BD86" s="158">
        <v>135</v>
      </c>
      <c r="BE86" s="158">
        <v>54</v>
      </c>
      <c r="BF86" s="158">
        <v>81</v>
      </c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>
        <v>189</v>
      </c>
      <c r="CU86" s="158"/>
      <c r="CV86" s="158"/>
      <c r="CW86" s="158"/>
      <c r="CX86" s="158"/>
      <c r="CY86" s="158"/>
      <c r="CZ86" s="158"/>
      <c r="DA86" s="158">
        <v>189</v>
      </c>
      <c r="DB86" s="158"/>
      <c r="DC86" s="158"/>
      <c r="DD86" s="158"/>
      <c r="DE86" s="158"/>
      <c r="DF86" s="158"/>
      <c r="DG86" s="147"/>
    </row>
    <row r="87" spans="1:111" s="125" customFormat="1" ht="12.75">
      <c r="A87" s="167"/>
      <c r="B87" s="170" t="s">
        <v>334</v>
      </c>
      <c r="C87" s="164" t="s">
        <v>34</v>
      </c>
      <c r="D87" s="165">
        <v>212.77</v>
      </c>
      <c r="E87" s="166">
        <v>212.77</v>
      </c>
      <c r="F87" s="229">
        <f>F71/2</f>
        <v>5.28</v>
      </c>
      <c r="G87" s="229">
        <f aca="true" t="shared" si="70" ref="G87:BR87">G71/2</f>
        <v>5.28</v>
      </c>
      <c r="H87" s="229">
        <f t="shared" si="70"/>
        <v>5.28</v>
      </c>
      <c r="I87" s="229">
        <f t="shared" si="70"/>
        <v>10.12</v>
      </c>
      <c r="J87" s="229">
        <f t="shared" si="70"/>
        <v>7.37</v>
      </c>
      <c r="K87" s="229">
        <f t="shared" si="70"/>
        <v>5.28</v>
      </c>
      <c r="L87" s="229">
        <f t="shared" si="70"/>
        <v>10.12</v>
      </c>
      <c r="M87" s="229">
        <f t="shared" si="70"/>
        <v>5.28</v>
      </c>
      <c r="N87" s="229">
        <f t="shared" si="70"/>
        <v>7.37</v>
      </c>
      <c r="O87" s="229">
        <f t="shared" si="70"/>
        <v>7.37</v>
      </c>
      <c r="P87" s="229">
        <f t="shared" si="70"/>
        <v>5.28</v>
      </c>
      <c r="Q87" s="229">
        <f t="shared" si="70"/>
        <v>5.28</v>
      </c>
      <c r="R87" s="229">
        <f t="shared" si="70"/>
        <v>10.12</v>
      </c>
      <c r="S87" s="229">
        <f t="shared" si="70"/>
        <v>5.28</v>
      </c>
      <c r="T87" s="229">
        <f t="shared" si="70"/>
        <v>10.12</v>
      </c>
      <c r="U87" s="229">
        <f t="shared" si="70"/>
        <v>7.37</v>
      </c>
      <c r="V87" s="229">
        <f t="shared" si="70"/>
        <v>5.28</v>
      </c>
      <c r="W87" s="229">
        <f t="shared" si="70"/>
        <v>5.28</v>
      </c>
      <c r="X87" s="229">
        <f t="shared" si="70"/>
        <v>5.28</v>
      </c>
      <c r="Y87" s="229">
        <f t="shared" si="70"/>
        <v>5.28</v>
      </c>
      <c r="Z87" s="229">
        <f t="shared" si="70"/>
        <v>5.28</v>
      </c>
      <c r="AA87" s="229">
        <f t="shared" si="70"/>
        <v>7.37</v>
      </c>
      <c r="AB87" s="229">
        <f t="shared" si="70"/>
        <v>5.28</v>
      </c>
      <c r="AC87" s="229">
        <f t="shared" si="70"/>
        <v>5.28</v>
      </c>
      <c r="AD87" s="229">
        <f t="shared" si="70"/>
        <v>12.43</v>
      </c>
      <c r="AE87" s="229">
        <f t="shared" si="70"/>
        <v>10.12</v>
      </c>
      <c r="AF87" s="229">
        <f t="shared" si="70"/>
        <v>1.98</v>
      </c>
      <c r="AG87" s="229">
        <f t="shared" si="70"/>
        <v>1.98</v>
      </c>
      <c r="AH87" s="229">
        <f t="shared" si="70"/>
        <v>2.97</v>
      </c>
      <c r="AI87" s="229">
        <f t="shared" si="70"/>
        <v>7.37</v>
      </c>
      <c r="AJ87" s="229">
        <f t="shared" si="70"/>
        <v>1.54</v>
      </c>
      <c r="AK87" s="229">
        <f t="shared" si="70"/>
        <v>5.28</v>
      </c>
      <c r="AL87" s="229">
        <f t="shared" si="70"/>
        <v>5.28</v>
      </c>
      <c r="AM87" s="229">
        <f t="shared" si="70"/>
        <v>5.28</v>
      </c>
      <c r="AN87" s="229">
        <f t="shared" si="70"/>
        <v>5.28</v>
      </c>
      <c r="AO87" s="229">
        <f t="shared" si="70"/>
        <v>7.37</v>
      </c>
      <c r="AP87" s="229">
        <f t="shared" si="70"/>
        <v>5.28</v>
      </c>
      <c r="AQ87" s="229"/>
      <c r="AR87" s="229">
        <f t="shared" si="70"/>
        <v>5.72</v>
      </c>
      <c r="AS87" s="229">
        <f t="shared" si="70"/>
        <v>5.28</v>
      </c>
      <c r="AT87" s="229">
        <f t="shared" si="70"/>
        <v>5.28</v>
      </c>
      <c r="AU87" s="229">
        <f t="shared" si="70"/>
        <v>12.43</v>
      </c>
      <c r="AV87" s="229">
        <f t="shared" si="70"/>
        <v>5.83</v>
      </c>
      <c r="AW87" s="229">
        <f t="shared" si="70"/>
        <v>5.28</v>
      </c>
      <c r="AX87" s="229">
        <f t="shared" si="70"/>
        <v>5.28</v>
      </c>
      <c r="AY87" s="229">
        <f t="shared" si="70"/>
        <v>6.2700000000000005</v>
      </c>
      <c r="AZ87" s="229">
        <f t="shared" si="70"/>
        <v>5.28</v>
      </c>
      <c r="BA87" s="229">
        <f t="shared" si="70"/>
        <v>5.28</v>
      </c>
      <c r="BB87" s="229">
        <f t="shared" si="70"/>
        <v>5.28</v>
      </c>
      <c r="BC87" s="229">
        <f t="shared" si="70"/>
        <v>5.28</v>
      </c>
      <c r="BD87" s="229">
        <f t="shared" si="70"/>
        <v>5.28</v>
      </c>
      <c r="BE87" s="229">
        <f t="shared" si="70"/>
        <v>2.09</v>
      </c>
      <c r="BF87" s="229">
        <f t="shared" si="70"/>
        <v>3.08</v>
      </c>
      <c r="BG87" s="229">
        <f t="shared" si="70"/>
        <v>5.28</v>
      </c>
      <c r="BH87" s="229">
        <f t="shared" si="70"/>
        <v>5.28</v>
      </c>
      <c r="BI87" s="229">
        <f t="shared" si="70"/>
        <v>5.28</v>
      </c>
      <c r="BJ87" s="229">
        <f t="shared" si="70"/>
        <v>5.28</v>
      </c>
      <c r="BK87" s="229">
        <f t="shared" si="70"/>
        <v>5.28</v>
      </c>
      <c r="BL87" s="229">
        <f t="shared" si="70"/>
        <v>5.28</v>
      </c>
      <c r="BM87" s="229">
        <f t="shared" si="70"/>
        <v>5.28</v>
      </c>
      <c r="BN87" s="229">
        <v>1.5</v>
      </c>
      <c r="BO87" s="229">
        <f t="shared" si="70"/>
        <v>6.2700000000000005</v>
      </c>
      <c r="BP87" s="229">
        <f t="shared" si="70"/>
        <v>7.37</v>
      </c>
      <c r="BQ87" s="229">
        <f t="shared" si="70"/>
        <v>7.37</v>
      </c>
      <c r="BR87" s="229">
        <f t="shared" si="70"/>
        <v>5.28</v>
      </c>
      <c r="BS87" s="229">
        <f aca="true" t="shared" si="71" ref="BS87:DF87">BS71/2</f>
        <v>5.28</v>
      </c>
      <c r="BT87" s="229">
        <f t="shared" si="71"/>
        <v>5.28</v>
      </c>
      <c r="BU87" s="229">
        <f t="shared" si="71"/>
        <v>3.96</v>
      </c>
      <c r="BV87" s="229">
        <f t="shared" si="71"/>
        <v>5.28</v>
      </c>
      <c r="BW87" s="229">
        <f t="shared" si="71"/>
        <v>5.28</v>
      </c>
      <c r="BX87" s="229">
        <f t="shared" si="71"/>
        <v>10.12</v>
      </c>
      <c r="BY87" s="229">
        <f t="shared" si="71"/>
        <v>5.28</v>
      </c>
      <c r="BZ87" s="229">
        <f t="shared" si="71"/>
        <v>3.08</v>
      </c>
      <c r="CA87" s="229">
        <f t="shared" si="71"/>
        <v>7.37</v>
      </c>
      <c r="CB87" s="229">
        <f t="shared" si="71"/>
        <v>5.28</v>
      </c>
      <c r="CC87" s="229">
        <f t="shared" si="71"/>
        <v>12.43</v>
      </c>
      <c r="CD87" s="229">
        <f t="shared" si="71"/>
        <v>7.37</v>
      </c>
      <c r="CE87" s="229">
        <f t="shared" si="71"/>
        <v>7.37</v>
      </c>
      <c r="CF87" s="229">
        <f t="shared" si="71"/>
        <v>5.28</v>
      </c>
      <c r="CG87" s="229">
        <f t="shared" si="71"/>
        <v>5.28</v>
      </c>
      <c r="CH87" s="229">
        <f t="shared" si="71"/>
        <v>5.28</v>
      </c>
      <c r="CI87" s="229">
        <f t="shared" si="71"/>
        <v>10.12</v>
      </c>
      <c r="CJ87" s="229">
        <f t="shared" si="71"/>
        <v>2.2</v>
      </c>
      <c r="CK87" s="229">
        <f t="shared" si="71"/>
        <v>5.28</v>
      </c>
      <c r="CL87" s="229">
        <f t="shared" si="71"/>
        <v>1.98</v>
      </c>
      <c r="CM87" s="229">
        <f t="shared" si="71"/>
        <v>7.37</v>
      </c>
      <c r="CN87" s="229">
        <f t="shared" si="71"/>
        <v>2.2</v>
      </c>
      <c r="CO87" s="229">
        <f t="shared" si="71"/>
        <v>5.28</v>
      </c>
      <c r="CP87" s="229">
        <f t="shared" si="71"/>
        <v>5.28</v>
      </c>
      <c r="CQ87" s="229">
        <f t="shared" si="71"/>
        <v>7.04</v>
      </c>
      <c r="CR87" s="229">
        <f t="shared" si="71"/>
        <v>4.62</v>
      </c>
      <c r="CS87" s="229">
        <f t="shared" si="71"/>
        <v>3.08</v>
      </c>
      <c r="CT87" s="229">
        <f t="shared" si="71"/>
        <v>7.26</v>
      </c>
      <c r="CU87" s="229">
        <f t="shared" si="71"/>
        <v>3.96</v>
      </c>
      <c r="CV87" s="229">
        <f t="shared" si="71"/>
        <v>8.8</v>
      </c>
      <c r="CW87" s="229">
        <f t="shared" si="71"/>
        <v>5.28</v>
      </c>
      <c r="CX87" s="229">
        <f t="shared" si="71"/>
        <v>5.72</v>
      </c>
      <c r="CY87" s="229">
        <f t="shared" si="71"/>
        <v>5.28</v>
      </c>
      <c r="CZ87" s="229">
        <f t="shared" si="71"/>
        <v>5.28</v>
      </c>
      <c r="DA87" s="229">
        <f t="shared" si="71"/>
        <v>6.71</v>
      </c>
      <c r="DB87" s="229">
        <f t="shared" si="71"/>
        <v>2.31</v>
      </c>
      <c r="DC87" s="229"/>
      <c r="DD87" s="229">
        <f t="shared" si="71"/>
        <v>3.3</v>
      </c>
      <c r="DE87" s="229">
        <f t="shared" si="71"/>
        <v>5.28</v>
      </c>
      <c r="DF87" s="229">
        <f t="shared" si="71"/>
        <v>7.37</v>
      </c>
      <c r="DG87" s="147"/>
    </row>
    <row r="88" spans="1:111" s="125" customFormat="1" ht="12.75">
      <c r="A88" s="167"/>
      <c r="B88" s="170" t="s">
        <v>335</v>
      </c>
      <c r="C88" s="164" t="s">
        <v>34</v>
      </c>
      <c r="D88" s="165">
        <v>185.67</v>
      </c>
      <c r="E88" s="166">
        <v>185.67</v>
      </c>
      <c r="F88" s="229">
        <f>F87</f>
        <v>5.28</v>
      </c>
      <c r="G88" s="229">
        <f aca="true" t="shared" si="72" ref="G88:BR88">G87</f>
        <v>5.28</v>
      </c>
      <c r="H88" s="229">
        <f t="shared" si="72"/>
        <v>5.28</v>
      </c>
      <c r="I88" s="229">
        <f t="shared" si="72"/>
        <v>10.12</v>
      </c>
      <c r="J88" s="229">
        <f t="shared" si="72"/>
        <v>7.37</v>
      </c>
      <c r="K88" s="229">
        <f t="shared" si="72"/>
        <v>5.28</v>
      </c>
      <c r="L88" s="229">
        <f t="shared" si="72"/>
        <v>10.12</v>
      </c>
      <c r="M88" s="229">
        <f t="shared" si="72"/>
        <v>5.28</v>
      </c>
      <c r="N88" s="229">
        <f t="shared" si="72"/>
        <v>7.37</v>
      </c>
      <c r="O88" s="229">
        <f t="shared" si="72"/>
        <v>7.37</v>
      </c>
      <c r="P88" s="229">
        <f t="shared" si="72"/>
        <v>5.28</v>
      </c>
      <c r="Q88" s="229">
        <f t="shared" si="72"/>
        <v>5.28</v>
      </c>
      <c r="R88" s="229">
        <f t="shared" si="72"/>
        <v>10.12</v>
      </c>
      <c r="S88" s="229">
        <f t="shared" si="72"/>
        <v>5.28</v>
      </c>
      <c r="T88" s="229">
        <f t="shared" si="72"/>
        <v>10.12</v>
      </c>
      <c r="U88" s="229">
        <f t="shared" si="72"/>
        <v>7.37</v>
      </c>
      <c r="V88" s="229">
        <f t="shared" si="72"/>
        <v>5.28</v>
      </c>
      <c r="W88" s="229">
        <f t="shared" si="72"/>
        <v>5.28</v>
      </c>
      <c r="X88" s="229">
        <f t="shared" si="72"/>
        <v>5.28</v>
      </c>
      <c r="Y88" s="229">
        <f t="shared" si="72"/>
        <v>5.28</v>
      </c>
      <c r="Z88" s="229">
        <f t="shared" si="72"/>
        <v>5.28</v>
      </c>
      <c r="AA88" s="229">
        <f t="shared" si="72"/>
        <v>7.37</v>
      </c>
      <c r="AB88" s="229">
        <f t="shared" si="72"/>
        <v>5.28</v>
      </c>
      <c r="AC88" s="229">
        <f t="shared" si="72"/>
        <v>5.28</v>
      </c>
      <c r="AD88" s="229">
        <f t="shared" si="72"/>
        <v>12.43</v>
      </c>
      <c r="AE88" s="229">
        <f t="shared" si="72"/>
        <v>10.12</v>
      </c>
      <c r="AF88" s="229">
        <f t="shared" si="72"/>
        <v>1.98</v>
      </c>
      <c r="AG88" s="229">
        <f t="shared" si="72"/>
        <v>1.98</v>
      </c>
      <c r="AH88" s="229">
        <f t="shared" si="72"/>
        <v>2.97</v>
      </c>
      <c r="AI88" s="229">
        <f t="shared" si="72"/>
        <v>7.37</v>
      </c>
      <c r="AJ88" s="229">
        <f t="shared" si="72"/>
        <v>1.54</v>
      </c>
      <c r="AK88" s="229">
        <f t="shared" si="72"/>
        <v>5.28</v>
      </c>
      <c r="AL88" s="229">
        <f t="shared" si="72"/>
        <v>5.28</v>
      </c>
      <c r="AM88" s="229">
        <f t="shared" si="72"/>
        <v>5.28</v>
      </c>
      <c r="AN88" s="229">
        <f t="shared" si="72"/>
        <v>5.28</v>
      </c>
      <c r="AO88" s="229">
        <f t="shared" si="72"/>
        <v>7.37</v>
      </c>
      <c r="AP88" s="229">
        <f t="shared" si="72"/>
        <v>5.28</v>
      </c>
      <c r="AQ88" s="229"/>
      <c r="AR88" s="229">
        <f t="shared" si="72"/>
        <v>5.72</v>
      </c>
      <c r="AS88" s="229">
        <f t="shared" si="72"/>
        <v>5.28</v>
      </c>
      <c r="AT88" s="229">
        <f t="shared" si="72"/>
        <v>5.28</v>
      </c>
      <c r="AU88" s="229">
        <f t="shared" si="72"/>
        <v>12.43</v>
      </c>
      <c r="AV88" s="229">
        <f t="shared" si="72"/>
        <v>5.83</v>
      </c>
      <c r="AW88" s="229">
        <f t="shared" si="72"/>
        <v>5.28</v>
      </c>
      <c r="AX88" s="229">
        <f t="shared" si="72"/>
        <v>5.28</v>
      </c>
      <c r="AY88" s="229">
        <f t="shared" si="72"/>
        <v>6.2700000000000005</v>
      </c>
      <c r="AZ88" s="229">
        <f t="shared" si="72"/>
        <v>5.28</v>
      </c>
      <c r="BA88" s="229">
        <f t="shared" si="72"/>
        <v>5.28</v>
      </c>
      <c r="BB88" s="229">
        <f t="shared" si="72"/>
        <v>5.28</v>
      </c>
      <c r="BC88" s="229">
        <f t="shared" si="72"/>
        <v>5.28</v>
      </c>
      <c r="BD88" s="229">
        <f t="shared" si="72"/>
        <v>5.28</v>
      </c>
      <c r="BE88" s="229">
        <f t="shared" si="72"/>
        <v>2.09</v>
      </c>
      <c r="BF88" s="229">
        <f t="shared" si="72"/>
        <v>3.08</v>
      </c>
      <c r="BG88" s="229">
        <f t="shared" si="72"/>
        <v>5.28</v>
      </c>
      <c r="BH88" s="229">
        <f t="shared" si="72"/>
        <v>5.28</v>
      </c>
      <c r="BI88" s="229">
        <f t="shared" si="72"/>
        <v>5.28</v>
      </c>
      <c r="BJ88" s="229">
        <f t="shared" si="72"/>
        <v>5.28</v>
      </c>
      <c r="BK88" s="229">
        <f t="shared" si="72"/>
        <v>5.28</v>
      </c>
      <c r="BL88" s="229">
        <f t="shared" si="72"/>
        <v>5.28</v>
      </c>
      <c r="BM88" s="229">
        <f t="shared" si="72"/>
        <v>5.28</v>
      </c>
      <c r="BN88" s="229">
        <v>1.5</v>
      </c>
      <c r="BO88" s="229">
        <f t="shared" si="72"/>
        <v>6.2700000000000005</v>
      </c>
      <c r="BP88" s="229">
        <f t="shared" si="72"/>
        <v>7.37</v>
      </c>
      <c r="BQ88" s="229">
        <f t="shared" si="72"/>
        <v>7.37</v>
      </c>
      <c r="BR88" s="229">
        <f t="shared" si="72"/>
        <v>5.28</v>
      </c>
      <c r="BS88" s="229">
        <f aca="true" t="shared" si="73" ref="BS88:DF88">BS87</f>
        <v>5.28</v>
      </c>
      <c r="BT88" s="229">
        <f t="shared" si="73"/>
        <v>5.28</v>
      </c>
      <c r="BU88" s="229">
        <f t="shared" si="73"/>
        <v>3.96</v>
      </c>
      <c r="BV88" s="229">
        <f t="shared" si="73"/>
        <v>5.28</v>
      </c>
      <c r="BW88" s="229">
        <f t="shared" si="73"/>
        <v>5.28</v>
      </c>
      <c r="BX88" s="229">
        <f t="shared" si="73"/>
        <v>10.12</v>
      </c>
      <c r="BY88" s="229">
        <f t="shared" si="73"/>
        <v>5.28</v>
      </c>
      <c r="BZ88" s="229">
        <f t="shared" si="73"/>
        <v>3.08</v>
      </c>
      <c r="CA88" s="229">
        <f t="shared" si="73"/>
        <v>7.37</v>
      </c>
      <c r="CB88" s="229">
        <f t="shared" si="73"/>
        <v>5.28</v>
      </c>
      <c r="CC88" s="229">
        <f t="shared" si="73"/>
        <v>12.43</v>
      </c>
      <c r="CD88" s="229">
        <f t="shared" si="73"/>
        <v>7.37</v>
      </c>
      <c r="CE88" s="229">
        <f t="shared" si="73"/>
        <v>7.37</v>
      </c>
      <c r="CF88" s="229">
        <f t="shared" si="73"/>
        <v>5.28</v>
      </c>
      <c r="CG88" s="229">
        <f t="shared" si="73"/>
        <v>5.28</v>
      </c>
      <c r="CH88" s="229">
        <f t="shared" si="73"/>
        <v>5.28</v>
      </c>
      <c r="CI88" s="229">
        <f t="shared" si="73"/>
        <v>10.12</v>
      </c>
      <c r="CJ88" s="229">
        <f t="shared" si="73"/>
        <v>2.2</v>
      </c>
      <c r="CK88" s="229">
        <f t="shared" si="73"/>
        <v>5.28</v>
      </c>
      <c r="CL88" s="229">
        <f t="shared" si="73"/>
        <v>1.98</v>
      </c>
      <c r="CM88" s="229">
        <f t="shared" si="73"/>
        <v>7.37</v>
      </c>
      <c r="CN88" s="229">
        <f t="shared" si="73"/>
        <v>2.2</v>
      </c>
      <c r="CO88" s="229">
        <f t="shared" si="73"/>
        <v>5.28</v>
      </c>
      <c r="CP88" s="229">
        <f t="shared" si="73"/>
        <v>5.28</v>
      </c>
      <c r="CQ88" s="229">
        <f t="shared" si="73"/>
        <v>7.04</v>
      </c>
      <c r="CR88" s="229">
        <f t="shared" si="73"/>
        <v>4.62</v>
      </c>
      <c r="CS88" s="229">
        <f t="shared" si="73"/>
        <v>3.08</v>
      </c>
      <c r="CT88" s="229">
        <f t="shared" si="73"/>
        <v>7.26</v>
      </c>
      <c r="CU88" s="229">
        <f t="shared" si="73"/>
        <v>3.96</v>
      </c>
      <c r="CV88" s="229">
        <f t="shared" si="73"/>
        <v>8.8</v>
      </c>
      <c r="CW88" s="229">
        <f t="shared" si="73"/>
        <v>5.28</v>
      </c>
      <c r="CX88" s="229">
        <f t="shared" si="73"/>
        <v>5.72</v>
      </c>
      <c r="CY88" s="229">
        <f t="shared" si="73"/>
        <v>5.28</v>
      </c>
      <c r="CZ88" s="229">
        <f t="shared" si="73"/>
        <v>5.28</v>
      </c>
      <c r="DA88" s="229">
        <f t="shared" si="73"/>
        <v>6.71</v>
      </c>
      <c r="DB88" s="229">
        <f t="shared" si="73"/>
        <v>2.31</v>
      </c>
      <c r="DC88" s="229"/>
      <c r="DD88" s="229">
        <f t="shared" si="73"/>
        <v>3.3</v>
      </c>
      <c r="DE88" s="229">
        <f t="shared" si="73"/>
        <v>5.28</v>
      </c>
      <c r="DF88" s="229">
        <f t="shared" si="73"/>
        <v>7.37</v>
      </c>
      <c r="DG88" s="147"/>
    </row>
    <row r="89" spans="1:111" s="125" customFormat="1" ht="22.5">
      <c r="A89" s="167"/>
      <c r="B89" s="170" t="s">
        <v>130</v>
      </c>
      <c r="C89" s="164" t="s">
        <v>131</v>
      </c>
      <c r="D89" s="165">
        <v>216.65</v>
      </c>
      <c r="E89" s="166">
        <v>216.65</v>
      </c>
      <c r="F89" s="230">
        <f aca="true" t="shared" si="74" ref="F89:BR89">F96*0.006</f>
        <v>6.36</v>
      </c>
      <c r="G89" s="230">
        <f t="shared" si="74"/>
        <v>6.36</v>
      </c>
      <c r="H89" s="230">
        <f t="shared" si="74"/>
        <v>6.36</v>
      </c>
      <c r="I89" s="230">
        <f t="shared" si="74"/>
        <v>12.282</v>
      </c>
      <c r="J89" s="230">
        <f t="shared" si="74"/>
        <v>9.156</v>
      </c>
      <c r="K89" s="230">
        <f t="shared" si="74"/>
        <v>6.36</v>
      </c>
      <c r="L89" s="230">
        <f t="shared" si="74"/>
        <v>12.096</v>
      </c>
      <c r="M89" s="230">
        <f t="shared" si="74"/>
        <v>6.36</v>
      </c>
      <c r="N89" s="230">
        <f t="shared" si="74"/>
        <v>9.3</v>
      </c>
      <c r="O89" s="230">
        <f t="shared" si="74"/>
        <v>9.15</v>
      </c>
      <c r="P89" s="230">
        <f t="shared" si="74"/>
        <v>6.36</v>
      </c>
      <c r="Q89" s="230">
        <f t="shared" si="74"/>
        <v>6.36</v>
      </c>
      <c r="R89" s="230">
        <f t="shared" si="74"/>
        <v>12.072000000000001</v>
      </c>
      <c r="S89" s="230">
        <f t="shared" si="74"/>
        <v>6.36</v>
      </c>
      <c r="T89" s="230">
        <f t="shared" si="74"/>
        <v>11.988</v>
      </c>
      <c r="U89" s="230">
        <f t="shared" si="74"/>
        <v>9.198</v>
      </c>
      <c r="V89" s="230">
        <f t="shared" si="74"/>
        <v>5.718</v>
      </c>
      <c r="W89" s="230">
        <f t="shared" si="74"/>
        <v>6.36</v>
      </c>
      <c r="X89" s="230">
        <f t="shared" si="74"/>
        <v>6.36</v>
      </c>
      <c r="Y89" s="230">
        <f t="shared" si="74"/>
        <v>6.36</v>
      </c>
      <c r="Z89" s="230">
        <f t="shared" si="74"/>
        <v>6.36</v>
      </c>
      <c r="AA89" s="230">
        <f t="shared" si="74"/>
        <v>9.27</v>
      </c>
      <c r="AB89" s="230">
        <f t="shared" si="74"/>
        <v>6.36</v>
      </c>
      <c r="AC89" s="230">
        <f t="shared" si="74"/>
        <v>6.36</v>
      </c>
      <c r="AD89" s="230">
        <f t="shared" si="74"/>
        <v>14.91</v>
      </c>
      <c r="AE89" s="230">
        <f t="shared" si="74"/>
        <v>12.072000000000001</v>
      </c>
      <c r="AF89" s="230">
        <f t="shared" si="74"/>
        <v>7.392</v>
      </c>
      <c r="AG89" s="230">
        <f t="shared" si="74"/>
        <v>8.868</v>
      </c>
      <c r="AH89" s="230">
        <f t="shared" si="74"/>
        <v>14.004</v>
      </c>
      <c r="AI89" s="230">
        <f t="shared" si="74"/>
        <v>9.21</v>
      </c>
      <c r="AJ89" s="230">
        <f t="shared" si="74"/>
        <v>7.896</v>
      </c>
      <c r="AK89" s="230">
        <f t="shared" si="74"/>
        <v>6.36</v>
      </c>
      <c r="AL89" s="230">
        <f t="shared" si="74"/>
        <v>6.36</v>
      </c>
      <c r="AM89" s="230">
        <f t="shared" si="74"/>
        <v>6.36</v>
      </c>
      <c r="AN89" s="230">
        <f t="shared" si="74"/>
        <v>6.36</v>
      </c>
      <c r="AO89" s="230">
        <f t="shared" si="74"/>
        <v>9.24</v>
      </c>
      <c r="AP89" s="230">
        <f t="shared" si="74"/>
        <v>6.36</v>
      </c>
      <c r="AQ89" s="230">
        <f t="shared" si="74"/>
        <v>0</v>
      </c>
      <c r="AR89" s="230">
        <f t="shared" si="74"/>
        <v>6.54</v>
      </c>
      <c r="AS89" s="230">
        <f t="shared" si="74"/>
        <v>6.36</v>
      </c>
      <c r="AT89" s="230">
        <f t="shared" si="74"/>
        <v>6.36</v>
      </c>
      <c r="AU89" s="230">
        <f t="shared" si="74"/>
        <v>14.976</v>
      </c>
      <c r="AV89" s="230">
        <f t="shared" si="74"/>
        <v>14.148</v>
      </c>
      <c r="AW89" s="230">
        <f t="shared" si="74"/>
        <v>6.36</v>
      </c>
      <c r="AX89" s="230">
        <f t="shared" si="74"/>
        <v>6.36</v>
      </c>
      <c r="AY89" s="230">
        <f t="shared" si="74"/>
        <v>8.0502</v>
      </c>
      <c r="AZ89" s="230">
        <f t="shared" si="74"/>
        <v>6.48</v>
      </c>
      <c r="BA89" s="230">
        <f t="shared" si="74"/>
        <v>6.48</v>
      </c>
      <c r="BB89" s="230">
        <f t="shared" si="74"/>
        <v>6.456</v>
      </c>
      <c r="BC89" s="230">
        <f t="shared" si="74"/>
        <v>6.462</v>
      </c>
      <c r="BD89" s="230">
        <f t="shared" si="74"/>
        <v>6.456</v>
      </c>
      <c r="BE89" s="230">
        <f t="shared" si="74"/>
        <v>5.676</v>
      </c>
      <c r="BF89" s="230">
        <f t="shared" si="74"/>
        <v>8.346</v>
      </c>
      <c r="BG89" s="230">
        <f t="shared" si="74"/>
        <v>5.316</v>
      </c>
      <c r="BH89" s="230">
        <f t="shared" si="74"/>
        <v>5.748</v>
      </c>
      <c r="BI89" s="230">
        <f t="shared" si="74"/>
        <v>5.748</v>
      </c>
      <c r="BJ89" s="230">
        <f t="shared" si="74"/>
        <v>5.34</v>
      </c>
      <c r="BK89" s="230">
        <f t="shared" si="74"/>
        <v>5.448</v>
      </c>
      <c r="BL89" s="230">
        <f t="shared" si="74"/>
        <v>5.43</v>
      </c>
      <c r="BM89" s="230">
        <f t="shared" si="74"/>
        <v>5.4</v>
      </c>
      <c r="BN89" s="230"/>
      <c r="BO89" s="230">
        <f t="shared" si="74"/>
        <v>8.1</v>
      </c>
      <c r="BP89" s="230">
        <f t="shared" si="74"/>
        <v>9.198</v>
      </c>
      <c r="BQ89" s="230">
        <f t="shared" si="74"/>
        <v>9.228</v>
      </c>
      <c r="BR89" s="230">
        <f t="shared" si="74"/>
        <v>6.36</v>
      </c>
      <c r="BS89" s="230">
        <f aca="true" t="shared" si="75" ref="BS89:DF89">BS96*0.006</f>
        <v>5.4</v>
      </c>
      <c r="BT89" s="230">
        <f t="shared" si="75"/>
        <v>5.34</v>
      </c>
      <c r="BU89" s="230">
        <f t="shared" si="75"/>
        <v>13.596</v>
      </c>
      <c r="BV89" s="230">
        <f t="shared" si="75"/>
        <v>5.7540000000000004</v>
      </c>
      <c r="BW89" s="230">
        <f t="shared" si="75"/>
        <v>5.76</v>
      </c>
      <c r="BX89" s="230">
        <f t="shared" si="75"/>
        <v>12.042</v>
      </c>
      <c r="BY89" s="230">
        <f t="shared" si="75"/>
        <v>7.23</v>
      </c>
      <c r="BZ89" s="230">
        <f t="shared" si="75"/>
        <v>5.352</v>
      </c>
      <c r="CA89" s="230">
        <f t="shared" si="75"/>
        <v>9.252</v>
      </c>
      <c r="CB89" s="230">
        <f t="shared" si="75"/>
        <v>5.736</v>
      </c>
      <c r="CC89" s="230">
        <f t="shared" si="75"/>
        <v>14.892</v>
      </c>
      <c r="CD89" s="230">
        <f t="shared" si="75"/>
        <v>9.228</v>
      </c>
      <c r="CE89" s="230">
        <f t="shared" si="75"/>
        <v>9.198</v>
      </c>
      <c r="CF89" s="230">
        <f t="shared" si="75"/>
        <v>6.48</v>
      </c>
      <c r="CG89" s="230">
        <f t="shared" si="75"/>
        <v>5.7540000000000004</v>
      </c>
      <c r="CH89" s="230">
        <f t="shared" si="75"/>
        <v>5.73</v>
      </c>
      <c r="CI89" s="230">
        <f t="shared" si="75"/>
        <v>11.43</v>
      </c>
      <c r="CJ89" s="230">
        <f t="shared" si="75"/>
        <v>6.132000000000001</v>
      </c>
      <c r="CK89" s="230">
        <f t="shared" si="75"/>
        <v>5.7540000000000004</v>
      </c>
      <c r="CL89" s="230">
        <f t="shared" si="75"/>
        <v>7.932</v>
      </c>
      <c r="CM89" s="230">
        <f t="shared" si="75"/>
        <v>9.24</v>
      </c>
      <c r="CN89" s="230">
        <f t="shared" si="75"/>
        <v>7.92</v>
      </c>
      <c r="CO89" s="230">
        <f t="shared" si="75"/>
        <v>5.73</v>
      </c>
      <c r="CP89" s="230">
        <f t="shared" si="75"/>
        <v>6.102</v>
      </c>
      <c r="CQ89" s="230">
        <f t="shared" si="75"/>
        <v>11.004</v>
      </c>
      <c r="CR89" s="230">
        <f t="shared" si="75"/>
        <v>3.552</v>
      </c>
      <c r="CS89" s="230">
        <f t="shared" si="75"/>
        <v>3.162</v>
      </c>
      <c r="CT89" s="230">
        <f t="shared" si="75"/>
        <v>19.776</v>
      </c>
      <c r="CU89" s="230">
        <f t="shared" si="75"/>
        <v>13.596</v>
      </c>
      <c r="CV89" s="230">
        <f t="shared" si="75"/>
        <v>22.188</v>
      </c>
      <c r="CW89" s="230">
        <f t="shared" si="75"/>
        <v>14.814</v>
      </c>
      <c r="CX89" s="230">
        <f t="shared" si="75"/>
        <v>14.826</v>
      </c>
      <c r="CY89" s="230">
        <f t="shared" si="75"/>
        <v>5.736</v>
      </c>
      <c r="CZ89" s="230">
        <f t="shared" si="75"/>
        <v>5.724</v>
      </c>
      <c r="DA89" s="230">
        <f t="shared" si="75"/>
        <v>19.692</v>
      </c>
      <c r="DB89" s="230">
        <f t="shared" si="75"/>
        <v>1.194</v>
      </c>
      <c r="DC89" s="230">
        <f t="shared" si="75"/>
        <v>0</v>
      </c>
      <c r="DD89" s="230">
        <f t="shared" si="75"/>
        <v>3.954</v>
      </c>
      <c r="DE89" s="230">
        <f t="shared" si="75"/>
        <v>6.42</v>
      </c>
      <c r="DF89" s="230">
        <f t="shared" si="75"/>
        <v>11.358</v>
      </c>
      <c r="DG89" s="147"/>
    </row>
    <row r="90" spans="1:111" s="125" customFormat="1" ht="12.75">
      <c r="A90" s="167"/>
      <c r="B90" s="170" t="s">
        <v>132</v>
      </c>
      <c r="C90" s="164" t="s">
        <v>133</v>
      </c>
      <c r="D90" s="165">
        <v>144.018526</v>
      </c>
      <c r="E90" s="166">
        <v>144.018526</v>
      </c>
      <c r="F90" s="158">
        <v>2</v>
      </c>
      <c r="G90" s="158">
        <v>2</v>
      </c>
      <c r="H90" s="158">
        <v>2</v>
      </c>
      <c r="I90" s="158">
        <v>4</v>
      </c>
      <c r="J90" s="158">
        <v>2</v>
      </c>
      <c r="K90" s="158">
        <v>4</v>
      </c>
      <c r="L90" s="158">
        <v>2</v>
      </c>
      <c r="M90" s="158">
        <v>2</v>
      </c>
      <c r="N90" s="158">
        <v>4</v>
      </c>
      <c r="O90" s="158">
        <v>4</v>
      </c>
      <c r="P90" s="158">
        <v>2</v>
      </c>
      <c r="Q90" s="158">
        <v>2</v>
      </c>
      <c r="R90" s="158">
        <v>2</v>
      </c>
      <c r="S90" s="158">
        <v>4</v>
      </c>
      <c r="T90" s="158">
        <v>4</v>
      </c>
      <c r="U90" s="158">
        <v>2</v>
      </c>
      <c r="V90" s="158">
        <v>2</v>
      </c>
      <c r="W90" s="158">
        <v>2</v>
      </c>
      <c r="X90" s="158">
        <v>2</v>
      </c>
      <c r="Y90" s="158">
        <v>2</v>
      </c>
      <c r="Z90" s="158">
        <v>2</v>
      </c>
      <c r="AA90" s="158">
        <v>2</v>
      </c>
      <c r="AB90" s="158">
        <v>2</v>
      </c>
      <c r="AC90" s="158">
        <v>2</v>
      </c>
      <c r="AD90" s="158">
        <v>6</v>
      </c>
      <c r="AE90" s="158">
        <v>4</v>
      </c>
      <c r="AF90" s="158">
        <v>2</v>
      </c>
      <c r="AG90" s="158">
        <v>2</v>
      </c>
      <c r="AH90" s="158">
        <v>2</v>
      </c>
      <c r="AI90" s="158">
        <v>2</v>
      </c>
      <c r="AJ90" s="158">
        <v>2</v>
      </c>
      <c r="AK90" s="158">
        <v>2</v>
      </c>
      <c r="AL90" s="158">
        <v>2</v>
      </c>
      <c r="AM90" s="158">
        <v>2</v>
      </c>
      <c r="AN90" s="158">
        <v>2</v>
      </c>
      <c r="AO90" s="158">
        <v>2</v>
      </c>
      <c r="AP90" s="158">
        <v>2</v>
      </c>
      <c r="AQ90" s="158"/>
      <c r="AR90" s="158">
        <v>4</v>
      </c>
      <c r="AS90" s="158">
        <v>2</v>
      </c>
      <c r="AT90" s="158">
        <v>2</v>
      </c>
      <c r="AU90" s="158">
        <v>4</v>
      </c>
      <c r="AV90" s="158">
        <v>2</v>
      </c>
      <c r="AW90" s="158">
        <v>2</v>
      </c>
      <c r="AX90" s="158">
        <v>2</v>
      </c>
      <c r="AY90" s="158">
        <v>2</v>
      </c>
      <c r="AZ90" s="158">
        <v>2</v>
      </c>
      <c r="BA90" s="158">
        <v>2</v>
      </c>
      <c r="BB90" s="158">
        <v>2</v>
      </c>
      <c r="BC90" s="158">
        <v>2</v>
      </c>
      <c r="BD90" s="158">
        <v>2</v>
      </c>
      <c r="BE90" s="158">
        <v>2</v>
      </c>
      <c r="BF90" s="158">
        <v>2</v>
      </c>
      <c r="BG90" s="158">
        <v>2</v>
      </c>
      <c r="BH90" s="158">
        <v>2</v>
      </c>
      <c r="BI90" s="158">
        <v>2</v>
      </c>
      <c r="BJ90" s="158">
        <v>2</v>
      </c>
      <c r="BK90" s="158">
        <v>2</v>
      </c>
      <c r="BL90" s="158">
        <v>2</v>
      </c>
      <c r="BM90" s="158">
        <v>2</v>
      </c>
      <c r="BN90" s="158">
        <v>2</v>
      </c>
      <c r="BO90" s="158">
        <v>2</v>
      </c>
      <c r="BP90" s="158">
        <v>2</v>
      </c>
      <c r="BQ90" s="158">
        <v>2</v>
      </c>
      <c r="BR90" s="158">
        <v>2</v>
      </c>
      <c r="BS90" s="158">
        <v>2</v>
      </c>
      <c r="BT90" s="158">
        <v>2</v>
      </c>
      <c r="BU90" s="158">
        <v>2</v>
      </c>
      <c r="BV90" s="158">
        <v>2</v>
      </c>
      <c r="BW90" s="158">
        <v>2</v>
      </c>
      <c r="BX90" s="158">
        <v>4</v>
      </c>
      <c r="BY90" s="158">
        <v>2</v>
      </c>
      <c r="BZ90" s="158">
        <v>2</v>
      </c>
      <c r="CA90" s="158">
        <v>2</v>
      </c>
      <c r="CB90" s="158">
        <v>2</v>
      </c>
      <c r="CC90" s="158">
        <v>6</v>
      </c>
      <c r="CD90" s="158">
        <v>2</v>
      </c>
      <c r="CE90" s="158">
        <v>2</v>
      </c>
      <c r="CF90" s="158">
        <v>2</v>
      </c>
      <c r="CG90" s="158">
        <v>2</v>
      </c>
      <c r="CH90" s="158">
        <v>2</v>
      </c>
      <c r="CI90" s="158">
        <v>4</v>
      </c>
      <c r="CJ90" s="158">
        <v>2</v>
      </c>
      <c r="CK90" s="158">
        <v>2</v>
      </c>
      <c r="CL90" s="158">
        <v>2</v>
      </c>
      <c r="CM90" s="158">
        <v>2</v>
      </c>
      <c r="CN90" s="158">
        <v>2</v>
      </c>
      <c r="CO90" s="158">
        <v>2</v>
      </c>
      <c r="CP90" s="158">
        <v>2</v>
      </c>
      <c r="CQ90" s="158">
        <v>2</v>
      </c>
      <c r="CR90" s="158">
        <v>2</v>
      </c>
      <c r="CS90" s="158">
        <v>2</v>
      </c>
      <c r="CT90" s="158">
        <v>4</v>
      </c>
      <c r="CU90" s="158">
        <v>2</v>
      </c>
      <c r="CV90" s="158">
        <v>2</v>
      </c>
      <c r="CW90" s="158">
        <v>2</v>
      </c>
      <c r="CX90" s="158">
        <v>2</v>
      </c>
      <c r="CY90" s="158">
        <v>2</v>
      </c>
      <c r="CZ90" s="158">
        <v>2</v>
      </c>
      <c r="DA90" s="158">
        <v>4</v>
      </c>
      <c r="DB90" s="158"/>
      <c r="DC90" s="158"/>
      <c r="DD90" s="158">
        <v>2</v>
      </c>
      <c r="DE90" s="158">
        <v>2</v>
      </c>
      <c r="DF90" s="158">
        <v>2</v>
      </c>
      <c r="DG90" s="147"/>
    </row>
    <row r="91" spans="1:111" s="125" customFormat="1" ht="12.75">
      <c r="A91" s="172" t="s">
        <v>134</v>
      </c>
      <c r="B91" s="173" t="s">
        <v>135</v>
      </c>
      <c r="C91" s="174"/>
      <c r="D91" s="175"/>
      <c r="E91" s="176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7"/>
      <c r="DE91" s="177"/>
      <c r="DF91" s="177"/>
      <c r="DG91" s="149"/>
    </row>
    <row r="92" spans="1:111" s="125" customFormat="1" ht="12.75">
      <c r="A92" s="172"/>
      <c r="B92" s="178" t="s">
        <v>136</v>
      </c>
      <c r="C92" s="179" t="s">
        <v>8</v>
      </c>
      <c r="D92" s="175">
        <v>700</v>
      </c>
      <c r="E92" s="176">
        <v>700</v>
      </c>
      <c r="F92" s="177">
        <v>6</v>
      </c>
      <c r="G92" s="177">
        <v>6</v>
      </c>
      <c r="H92" s="177">
        <v>6</v>
      </c>
      <c r="I92" s="177">
        <v>6</v>
      </c>
      <c r="J92" s="177">
        <v>6</v>
      </c>
      <c r="K92" s="177">
        <v>6</v>
      </c>
      <c r="L92" s="177">
        <v>6</v>
      </c>
      <c r="M92" s="177">
        <v>6</v>
      </c>
      <c r="N92" s="177">
        <v>12</v>
      </c>
      <c r="O92" s="177">
        <v>6</v>
      </c>
      <c r="P92" s="177">
        <v>6</v>
      </c>
      <c r="Q92" s="177">
        <v>6</v>
      </c>
      <c r="R92" s="177">
        <v>6</v>
      </c>
      <c r="S92" s="177">
        <v>6</v>
      </c>
      <c r="T92" s="177">
        <v>6</v>
      </c>
      <c r="U92" s="177">
        <v>6</v>
      </c>
      <c r="V92" s="177">
        <v>6</v>
      </c>
      <c r="W92" s="177">
        <v>6</v>
      </c>
      <c r="X92" s="177">
        <v>6</v>
      </c>
      <c r="Y92" s="177">
        <v>6</v>
      </c>
      <c r="Z92" s="177">
        <v>6</v>
      </c>
      <c r="AA92" s="177">
        <v>6</v>
      </c>
      <c r="AB92" s="177">
        <v>6</v>
      </c>
      <c r="AC92" s="177">
        <v>6</v>
      </c>
      <c r="AD92" s="177">
        <v>12</v>
      </c>
      <c r="AE92" s="177">
        <v>6</v>
      </c>
      <c r="AF92" s="177">
        <v>6</v>
      </c>
      <c r="AG92" s="177">
        <v>6</v>
      </c>
      <c r="AH92" s="177">
        <v>6</v>
      </c>
      <c r="AI92" s="177">
        <v>6</v>
      </c>
      <c r="AJ92" s="177">
        <v>6</v>
      </c>
      <c r="AK92" s="177">
        <v>6</v>
      </c>
      <c r="AL92" s="177">
        <v>6</v>
      </c>
      <c r="AM92" s="177">
        <v>6</v>
      </c>
      <c r="AN92" s="177">
        <v>6</v>
      </c>
      <c r="AO92" s="177">
        <v>6</v>
      </c>
      <c r="AP92" s="177">
        <v>6</v>
      </c>
      <c r="AQ92" s="177"/>
      <c r="AR92" s="177">
        <v>24</v>
      </c>
      <c r="AS92" s="177">
        <v>6</v>
      </c>
      <c r="AT92" s="177">
        <v>6</v>
      </c>
      <c r="AU92" s="177">
        <v>12</v>
      </c>
      <c r="AV92" s="177">
        <v>6</v>
      </c>
      <c r="AW92" s="177">
        <v>6</v>
      </c>
      <c r="AX92" s="177">
        <v>6</v>
      </c>
      <c r="AY92" s="177">
        <v>6</v>
      </c>
      <c r="AZ92" s="177">
        <v>6</v>
      </c>
      <c r="BA92" s="177">
        <v>6</v>
      </c>
      <c r="BB92" s="177">
        <v>6</v>
      </c>
      <c r="BC92" s="177">
        <v>6</v>
      </c>
      <c r="BD92" s="177">
        <v>6</v>
      </c>
      <c r="BE92" s="177"/>
      <c r="BF92" s="177"/>
      <c r="BG92" s="177">
        <v>6</v>
      </c>
      <c r="BH92" s="177">
        <v>6</v>
      </c>
      <c r="BI92" s="177">
        <v>6</v>
      </c>
      <c r="BJ92" s="177">
        <v>6</v>
      </c>
      <c r="BK92" s="177">
        <v>6</v>
      </c>
      <c r="BL92" s="177">
        <v>6</v>
      </c>
      <c r="BM92" s="177">
        <v>6</v>
      </c>
      <c r="BN92" s="177">
        <v>6</v>
      </c>
      <c r="BO92" s="177">
        <v>12</v>
      </c>
      <c r="BP92" s="177">
        <v>6</v>
      </c>
      <c r="BQ92" s="177">
        <v>6</v>
      </c>
      <c r="BR92" s="177">
        <v>6</v>
      </c>
      <c r="BS92" s="177">
        <v>6</v>
      </c>
      <c r="BT92" s="177">
        <v>6</v>
      </c>
      <c r="BU92" s="177">
        <v>6</v>
      </c>
      <c r="BV92" s="177">
        <v>12</v>
      </c>
      <c r="BW92" s="177">
        <v>12</v>
      </c>
      <c r="BX92" s="177">
        <v>12</v>
      </c>
      <c r="BY92" s="177">
        <v>6</v>
      </c>
      <c r="BZ92" s="177">
        <v>12</v>
      </c>
      <c r="CA92" s="177">
        <v>6</v>
      </c>
      <c r="CB92" s="177">
        <v>6</v>
      </c>
      <c r="CC92" s="177">
        <v>12</v>
      </c>
      <c r="CD92" s="177">
        <v>6</v>
      </c>
      <c r="CE92" s="177">
        <v>6</v>
      </c>
      <c r="CF92" s="177">
        <v>6</v>
      </c>
      <c r="CG92" s="177">
        <v>6</v>
      </c>
      <c r="CH92" s="177">
        <v>6</v>
      </c>
      <c r="CI92" s="177">
        <v>6</v>
      </c>
      <c r="CJ92" s="177">
        <v>6</v>
      </c>
      <c r="CK92" s="177">
        <v>6</v>
      </c>
      <c r="CL92" s="177">
        <v>6</v>
      </c>
      <c r="CM92" s="177">
        <v>6</v>
      </c>
      <c r="CN92" s="177">
        <v>6</v>
      </c>
      <c r="CO92" s="177">
        <v>6</v>
      </c>
      <c r="CP92" s="177">
        <v>6</v>
      </c>
      <c r="CQ92" s="177">
        <v>6</v>
      </c>
      <c r="CR92" s="177">
        <v>6</v>
      </c>
      <c r="CS92" s="177"/>
      <c r="CT92" s="177">
        <v>6</v>
      </c>
      <c r="CU92" s="177">
        <v>6</v>
      </c>
      <c r="CV92" s="177">
        <v>6</v>
      </c>
      <c r="CW92" s="177">
        <v>12</v>
      </c>
      <c r="CX92" s="177">
        <v>12</v>
      </c>
      <c r="CY92" s="177">
        <v>6</v>
      </c>
      <c r="CZ92" s="177">
        <v>6</v>
      </c>
      <c r="DA92" s="177">
        <v>18</v>
      </c>
      <c r="DB92" s="177"/>
      <c r="DC92" s="177"/>
      <c r="DD92" s="177"/>
      <c r="DE92" s="177">
        <v>6</v>
      </c>
      <c r="DF92" s="177">
        <v>12</v>
      </c>
      <c r="DG92" s="149"/>
    </row>
    <row r="93" spans="1:111" s="125" customFormat="1" ht="12.75">
      <c r="A93" s="172"/>
      <c r="B93" s="178" t="s">
        <v>137</v>
      </c>
      <c r="C93" s="179" t="s">
        <v>8</v>
      </c>
      <c r="D93" s="175">
        <v>100</v>
      </c>
      <c r="E93" s="176">
        <v>100</v>
      </c>
      <c r="F93" s="177">
        <v>19</v>
      </c>
      <c r="G93" s="177">
        <v>26</v>
      </c>
      <c r="H93" s="177">
        <v>19</v>
      </c>
      <c r="I93" s="177">
        <v>26</v>
      </c>
      <c r="J93" s="177">
        <v>19</v>
      </c>
      <c r="K93" s="177">
        <v>19</v>
      </c>
      <c r="L93" s="177">
        <v>26</v>
      </c>
      <c r="M93" s="177">
        <v>19</v>
      </c>
      <c r="N93" s="177">
        <v>26</v>
      </c>
      <c r="O93" s="177">
        <v>26</v>
      </c>
      <c r="P93" s="177">
        <v>19</v>
      </c>
      <c r="Q93" s="177">
        <v>19</v>
      </c>
      <c r="R93" s="177">
        <v>19</v>
      </c>
      <c r="S93" s="177">
        <v>26</v>
      </c>
      <c r="T93" s="177">
        <v>26</v>
      </c>
      <c r="U93" s="177">
        <v>19</v>
      </c>
      <c r="V93" s="177">
        <v>19</v>
      </c>
      <c r="W93" s="177">
        <v>19</v>
      </c>
      <c r="X93" s="177">
        <v>19</v>
      </c>
      <c r="Y93" s="177">
        <v>19</v>
      </c>
      <c r="Z93" s="177">
        <v>19</v>
      </c>
      <c r="AA93" s="177">
        <v>19</v>
      </c>
      <c r="AB93" s="177">
        <v>16</v>
      </c>
      <c r="AC93" s="177">
        <v>19</v>
      </c>
      <c r="AD93" s="177">
        <v>45</v>
      </c>
      <c r="AE93" s="177">
        <v>26</v>
      </c>
      <c r="AF93" s="177">
        <v>19</v>
      </c>
      <c r="AG93" s="177">
        <v>19</v>
      </c>
      <c r="AH93" s="177">
        <v>19</v>
      </c>
      <c r="AI93" s="177">
        <v>19</v>
      </c>
      <c r="AJ93" s="177">
        <v>19</v>
      </c>
      <c r="AK93" s="177">
        <v>19</v>
      </c>
      <c r="AL93" s="177">
        <v>26</v>
      </c>
      <c r="AM93" s="177">
        <v>19</v>
      </c>
      <c r="AN93" s="177">
        <v>19</v>
      </c>
      <c r="AO93" s="177">
        <v>19</v>
      </c>
      <c r="AP93" s="177">
        <v>19</v>
      </c>
      <c r="AQ93" s="177"/>
      <c r="AR93" s="177">
        <v>31</v>
      </c>
      <c r="AS93" s="177">
        <v>19</v>
      </c>
      <c r="AT93" s="177">
        <v>19</v>
      </c>
      <c r="AU93" s="177">
        <v>32</v>
      </c>
      <c r="AV93" s="177">
        <v>19</v>
      </c>
      <c r="AW93" s="177">
        <v>19</v>
      </c>
      <c r="AX93" s="177">
        <v>19</v>
      </c>
      <c r="AY93" s="177">
        <v>19</v>
      </c>
      <c r="AZ93" s="177">
        <v>19</v>
      </c>
      <c r="BA93" s="177">
        <v>19</v>
      </c>
      <c r="BB93" s="177">
        <v>19</v>
      </c>
      <c r="BC93" s="177">
        <v>19</v>
      </c>
      <c r="BD93" s="177">
        <v>19</v>
      </c>
      <c r="BE93" s="177">
        <v>18</v>
      </c>
      <c r="BF93" s="177">
        <v>18</v>
      </c>
      <c r="BG93" s="177">
        <v>19</v>
      </c>
      <c r="BH93" s="177">
        <v>19</v>
      </c>
      <c r="BI93" s="177">
        <v>19</v>
      </c>
      <c r="BJ93" s="177">
        <v>19</v>
      </c>
      <c r="BK93" s="177">
        <v>19</v>
      </c>
      <c r="BL93" s="177">
        <v>19</v>
      </c>
      <c r="BM93" s="177">
        <v>26</v>
      </c>
      <c r="BN93" s="177">
        <v>19</v>
      </c>
      <c r="BO93" s="177">
        <v>19</v>
      </c>
      <c r="BP93" s="177">
        <v>19</v>
      </c>
      <c r="BQ93" s="177">
        <v>19</v>
      </c>
      <c r="BR93" s="177">
        <v>19</v>
      </c>
      <c r="BS93" s="177">
        <v>26</v>
      </c>
      <c r="BT93" s="177">
        <v>19</v>
      </c>
      <c r="BU93" s="177">
        <v>19</v>
      </c>
      <c r="BV93" s="177">
        <v>19</v>
      </c>
      <c r="BW93" s="177">
        <v>19</v>
      </c>
      <c r="BX93" s="177">
        <v>26</v>
      </c>
      <c r="BY93" s="177">
        <v>19</v>
      </c>
      <c r="BZ93" s="177">
        <v>19</v>
      </c>
      <c r="CA93" s="177">
        <v>19</v>
      </c>
      <c r="CB93" s="177">
        <v>19</v>
      </c>
      <c r="CC93" s="177">
        <v>31</v>
      </c>
      <c r="CD93" s="177">
        <v>19</v>
      </c>
      <c r="CE93" s="177">
        <v>19</v>
      </c>
      <c r="CF93" s="177">
        <v>19</v>
      </c>
      <c r="CG93" s="177">
        <v>19</v>
      </c>
      <c r="CH93" s="177">
        <v>19</v>
      </c>
      <c r="CI93" s="177">
        <v>31</v>
      </c>
      <c r="CJ93" s="177">
        <v>19</v>
      </c>
      <c r="CK93" s="177">
        <v>19</v>
      </c>
      <c r="CL93" s="177">
        <v>19</v>
      </c>
      <c r="CM93" s="177">
        <v>19</v>
      </c>
      <c r="CN93" s="177">
        <v>19</v>
      </c>
      <c r="CO93" s="177">
        <v>19</v>
      </c>
      <c r="CP93" s="177">
        <v>19</v>
      </c>
      <c r="CQ93" s="177">
        <v>19</v>
      </c>
      <c r="CR93" s="177">
        <v>19</v>
      </c>
      <c r="CS93" s="177">
        <v>19</v>
      </c>
      <c r="CT93" s="177">
        <v>38</v>
      </c>
      <c r="CU93" s="177">
        <v>31</v>
      </c>
      <c r="CV93" s="177">
        <v>31</v>
      </c>
      <c r="CW93" s="177">
        <v>55</v>
      </c>
      <c r="CX93" s="177">
        <v>55</v>
      </c>
      <c r="CY93" s="177">
        <v>19</v>
      </c>
      <c r="CZ93" s="177">
        <v>19</v>
      </c>
      <c r="DA93" s="177">
        <v>40</v>
      </c>
      <c r="DB93" s="177"/>
      <c r="DC93" s="177"/>
      <c r="DD93" s="177">
        <v>19</v>
      </c>
      <c r="DE93" s="177">
        <v>19</v>
      </c>
      <c r="DF93" s="177">
        <v>19</v>
      </c>
      <c r="DG93" s="149"/>
    </row>
    <row r="94" spans="1:111" s="125" customFormat="1" ht="22.5">
      <c r="A94" s="172"/>
      <c r="B94" s="178" t="s">
        <v>138</v>
      </c>
      <c r="C94" s="179" t="s">
        <v>8</v>
      </c>
      <c r="D94" s="175">
        <v>100</v>
      </c>
      <c r="E94" s="176">
        <v>100</v>
      </c>
      <c r="F94" s="177">
        <v>12</v>
      </c>
      <c r="G94" s="177">
        <v>12</v>
      </c>
      <c r="H94" s="177">
        <v>12</v>
      </c>
      <c r="I94" s="177">
        <v>24</v>
      </c>
      <c r="J94" s="177">
        <v>24</v>
      </c>
      <c r="K94" s="177">
        <v>12</v>
      </c>
      <c r="L94" s="177">
        <v>24</v>
      </c>
      <c r="M94" s="177">
        <v>12</v>
      </c>
      <c r="N94" s="177">
        <v>24</v>
      </c>
      <c r="O94" s="177">
        <v>24</v>
      </c>
      <c r="P94" s="177">
        <v>12</v>
      </c>
      <c r="Q94" s="177">
        <v>12</v>
      </c>
      <c r="R94" s="177">
        <v>24</v>
      </c>
      <c r="S94" s="177">
        <v>12</v>
      </c>
      <c r="T94" s="177">
        <v>24</v>
      </c>
      <c r="U94" s="177">
        <v>12</v>
      </c>
      <c r="V94" s="177">
        <v>12</v>
      </c>
      <c r="W94" s="177">
        <v>12</v>
      </c>
      <c r="X94" s="177">
        <v>12</v>
      </c>
      <c r="Y94" s="177">
        <v>12</v>
      </c>
      <c r="Z94" s="177">
        <v>12</v>
      </c>
      <c r="AA94" s="177">
        <v>24</v>
      </c>
      <c r="AB94" s="177">
        <v>9</v>
      </c>
      <c r="AC94" s="177">
        <v>12</v>
      </c>
      <c r="AD94" s="177">
        <v>36</v>
      </c>
      <c r="AE94" s="177">
        <v>24</v>
      </c>
      <c r="AF94" s="177">
        <v>24</v>
      </c>
      <c r="AG94" s="177">
        <v>24</v>
      </c>
      <c r="AH94" s="177">
        <v>12</v>
      </c>
      <c r="AI94" s="177">
        <v>24</v>
      </c>
      <c r="AJ94" s="177">
        <v>12</v>
      </c>
      <c r="AK94" s="177">
        <v>12</v>
      </c>
      <c r="AL94" s="177">
        <v>12</v>
      </c>
      <c r="AM94" s="177">
        <v>12</v>
      </c>
      <c r="AN94" s="177">
        <v>12</v>
      </c>
      <c r="AO94" s="177">
        <v>24</v>
      </c>
      <c r="AP94" s="177">
        <v>12</v>
      </c>
      <c r="AQ94" s="177"/>
      <c r="AR94" s="177">
        <v>24</v>
      </c>
      <c r="AS94" s="177">
        <v>12</v>
      </c>
      <c r="AT94" s="177">
        <v>12</v>
      </c>
      <c r="AU94" s="177">
        <v>30</v>
      </c>
      <c r="AV94" s="177">
        <v>12</v>
      </c>
      <c r="AW94" s="177">
        <v>12</v>
      </c>
      <c r="AX94" s="177">
        <v>12</v>
      </c>
      <c r="AY94" s="177">
        <v>12</v>
      </c>
      <c r="AZ94" s="177">
        <v>12</v>
      </c>
      <c r="BA94" s="177">
        <v>12</v>
      </c>
      <c r="BB94" s="177">
        <v>12</v>
      </c>
      <c r="BC94" s="177">
        <v>12</v>
      </c>
      <c r="BD94" s="177">
        <v>12</v>
      </c>
      <c r="BE94" s="177">
        <v>12</v>
      </c>
      <c r="BF94" s="177">
        <v>12</v>
      </c>
      <c r="BG94" s="177">
        <v>12</v>
      </c>
      <c r="BH94" s="177">
        <v>12</v>
      </c>
      <c r="BI94" s="177">
        <v>12</v>
      </c>
      <c r="BJ94" s="177">
        <v>12</v>
      </c>
      <c r="BK94" s="177">
        <v>12</v>
      </c>
      <c r="BL94" s="177">
        <v>12</v>
      </c>
      <c r="BM94" s="177">
        <v>12</v>
      </c>
      <c r="BN94" s="177">
        <v>12</v>
      </c>
      <c r="BO94" s="177">
        <v>12</v>
      </c>
      <c r="BP94" s="177">
        <v>12</v>
      </c>
      <c r="BQ94" s="177">
        <v>12</v>
      </c>
      <c r="BR94" s="177">
        <v>12</v>
      </c>
      <c r="BS94" s="177">
        <v>12</v>
      </c>
      <c r="BT94" s="177">
        <v>12</v>
      </c>
      <c r="BU94" s="177">
        <v>48</v>
      </c>
      <c r="BV94" s="177">
        <v>12</v>
      </c>
      <c r="BW94" s="177">
        <v>12</v>
      </c>
      <c r="BX94" s="177">
        <v>12</v>
      </c>
      <c r="BY94" s="177">
        <v>12</v>
      </c>
      <c r="BZ94" s="177">
        <v>12</v>
      </c>
      <c r="CA94" s="177">
        <v>12</v>
      </c>
      <c r="CB94" s="177">
        <v>12</v>
      </c>
      <c r="CC94" s="177">
        <v>24</v>
      </c>
      <c r="CD94" s="177">
        <v>12</v>
      </c>
      <c r="CE94" s="177">
        <v>12</v>
      </c>
      <c r="CF94" s="177">
        <v>12</v>
      </c>
      <c r="CG94" s="177">
        <v>12</v>
      </c>
      <c r="CH94" s="177">
        <v>12</v>
      </c>
      <c r="CI94" s="177">
        <v>24</v>
      </c>
      <c r="CJ94" s="177">
        <v>36</v>
      </c>
      <c r="CK94" s="177">
        <v>12</v>
      </c>
      <c r="CL94" s="177">
        <v>24</v>
      </c>
      <c r="CM94" s="177">
        <v>24</v>
      </c>
      <c r="CN94" s="177">
        <v>12</v>
      </c>
      <c r="CO94" s="177">
        <v>12</v>
      </c>
      <c r="CP94" s="177">
        <v>12</v>
      </c>
      <c r="CQ94" s="177">
        <v>48</v>
      </c>
      <c r="CR94" s="177">
        <v>12</v>
      </c>
      <c r="CS94" s="177">
        <v>12</v>
      </c>
      <c r="CT94" s="177">
        <v>36</v>
      </c>
      <c r="CU94" s="177">
        <v>48</v>
      </c>
      <c r="CV94" s="177">
        <v>72</v>
      </c>
      <c r="CW94" s="177">
        <v>48</v>
      </c>
      <c r="CX94" s="177">
        <v>48</v>
      </c>
      <c r="CY94" s="177">
        <v>12</v>
      </c>
      <c r="CZ94" s="177">
        <v>24</v>
      </c>
      <c r="DA94" s="177">
        <v>36</v>
      </c>
      <c r="DB94" s="177"/>
      <c r="DC94" s="177"/>
      <c r="DD94" s="177">
        <v>36</v>
      </c>
      <c r="DE94" s="177">
        <v>12</v>
      </c>
      <c r="DF94" s="177">
        <v>12</v>
      </c>
      <c r="DG94" s="149"/>
    </row>
    <row r="95" spans="1:111" s="125" customFormat="1" ht="38.25">
      <c r="A95" s="154" t="s">
        <v>139</v>
      </c>
      <c r="B95" s="155" t="s">
        <v>140</v>
      </c>
      <c r="C95" s="164"/>
      <c r="D95" s="165"/>
      <c r="E95" s="166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47"/>
    </row>
    <row r="96" spans="1:111" s="125" customFormat="1" ht="12.75">
      <c r="A96" s="167"/>
      <c r="B96" s="170" t="s">
        <v>141</v>
      </c>
      <c r="C96" s="164" t="s">
        <v>42</v>
      </c>
      <c r="D96" s="165">
        <v>1.1551532</v>
      </c>
      <c r="E96" s="166">
        <v>1.1551532</v>
      </c>
      <c r="F96" s="158">
        <v>1060</v>
      </c>
      <c r="G96" s="158">
        <v>1060</v>
      </c>
      <c r="H96" s="158">
        <v>1060</v>
      </c>
      <c r="I96" s="158">
        <v>2047</v>
      </c>
      <c r="J96" s="158">
        <v>1526</v>
      </c>
      <c r="K96" s="158">
        <v>1060</v>
      </c>
      <c r="L96" s="158">
        <v>2016</v>
      </c>
      <c r="M96" s="158">
        <v>1060</v>
      </c>
      <c r="N96" s="158">
        <v>1550</v>
      </c>
      <c r="O96" s="158">
        <v>1525</v>
      </c>
      <c r="P96" s="158">
        <v>1060</v>
      </c>
      <c r="Q96" s="158">
        <v>1060</v>
      </c>
      <c r="R96" s="158">
        <v>2012</v>
      </c>
      <c r="S96" s="158">
        <v>1060</v>
      </c>
      <c r="T96" s="158">
        <v>1998</v>
      </c>
      <c r="U96" s="158">
        <v>1533</v>
      </c>
      <c r="V96" s="158">
        <v>953</v>
      </c>
      <c r="W96" s="158">
        <v>1060</v>
      </c>
      <c r="X96" s="158">
        <v>1060</v>
      </c>
      <c r="Y96" s="158">
        <v>1060</v>
      </c>
      <c r="Z96" s="158">
        <v>1060</v>
      </c>
      <c r="AA96" s="158">
        <v>1545</v>
      </c>
      <c r="AB96" s="158">
        <v>1060</v>
      </c>
      <c r="AC96" s="158">
        <v>1060</v>
      </c>
      <c r="AD96" s="158">
        <v>2485</v>
      </c>
      <c r="AE96" s="158">
        <v>2012</v>
      </c>
      <c r="AF96" s="158">
        <v>1232</v>
      </c>
      <c r="AG96" s="158">
        <v>1478</v>
      </c>
      <c r="AH96" s="158">
        <v>2334</v>
      </c>
      <c r="AI96" s="158">
        <v>1535</v>
      </c>
      <c r="AJ96" s="158">
        <v>1316</v>
      </c>
      <c r="AK96" s="158">
        <v>1060</v>
      </c>
      <c r="AL96" s="158">
        <v>1060</v>
      </c>
      <c r="AM96" s="158">
        <v>1060</v>
      </c>
      <c r="AN96" s="158">
        <v>1060</v>
      </c>
      <c r="AO96" s="158">
        <v>1540</v>
      </c>
      <c r="AP96" s="158">
        <v>1060</v>
      </c>
      <c r="AQ96" s="158"/>
      <c r="AR96" s="158">
        <v>1090</v>
      </c>
      <c r="AS96" s="158">
        <v>1060</v>
      </c>
      <c r="AT96" s="158">
        <v>1060</v>
      </c>
      <c r="AU96" s="158">
        <v>2496</v>
      </c>
      <c r="AV96" s="158">
        <v>2358</v>
      </c>
      <c r="AW96" s="158">
        <v>1060</v>
      </c>
      <c r="AX96" s="158">
        <v>1060</v>
      </c>
      <c r="AY96" s="158">
        <v>1341.7</v>
      </c>
      <c r="AZ96" s="158">
        <v>1080</v>
      </c>
      <c r="BA96" s="158">
        <v>1080</v>
      </c>
      <c r="BB96" s="158">
        <v>1076</v>
      </c>
      <c r="BC96" s="158">
        <v>1077</v>
      </c>
      <c r="BD96" s="158">
        <v>1076</v>
      </c>
      <c r="BE96" s="158">
        <v>946</v>
      </c>
      <c r="BF96" s="158">
        <v>1391</v>
      </c>
      <c r="BG96" s="158">
        <v>886</v>
      </c>
      <c r="BH96" s="158">
        <v>958</v>
      </c>
      <c r="BI96" s="158">
        <v>958</v>
      </c>
      <c r="BJ96" s="158">
        <v>890</v>
      </c>
      <c r="BK96" s="158">
        <v>908</v>
      </c>
      <c r="BL96" s="158">
        <v>905</v>
      </c>
      <c r="BM96" s="158">
        <v>900</v>
      </c>
      <c r="BN96" s="158">
        <v>953</v>
      </c>
      <c r="BO96" s="158">
        <v>1350</v>
      </c>
      <c r="BP96" s="158">
        <v>1533</v>
      </c>
      <c r="BQ96" s="158">
        <v>1538</v>
      </c>
      <c r="BR96" s="158">
        <v>1060</v>
      </c>
      <c r="BS96" s="158">
        <v>900</v>
      </c>
      <c r="BT96" s="158">
        <v>890</v>
      </c>
      <c r="BU96" s="158">
        <v>2266</v>
      </c>
      <c r="BV96" s="158">
        <v>959</v>
      </c>
      <c r="BW96" s="158">
        <v>960</v>
      </c>
      <c r="BX96" s="158">
        <v>2007</v>
      </c>
      <c r="BY96" s="158">
        <v>1205</v>
      </c>
      <c r="BZ96" s="158">
        <v>892</v>
      </c>
      <c r="CA96" s="158">
        <v>1542</v>
      </c>
      <c r="CB96" s="158">
        <v>956</v>
      </c>
      <c r="CC96" s="158">
        <v>2482</v>
      </c>
      <c r="CD96" s="158">
        <v>1538</v>
      </c>
      <c r="CE96" s="158">
        <v>1533</v>
      </c>
      <c r="CF96" s="158">
        <v>1080</v>
      </c>
      <c r="CG96" s="158">
        <v>959</v>
      </c>
      <c r="CH96" s="158">
        <v>955</v>
      </c>
      <c r="CI96" s="158">
        <v>1905</v>
      </c>
      <c r="CJ96" s="158">
        <v>1022</v>
      </c>
      <c r="CK96" s="158">
        <v>959</v>
      </c>
      <c r="CL96" s="158">
        <v>1322</v>
      </c>
      <c r="CM96" s="158">
        <v>1540</v>
      </c>
      <c r="CN96" s="158">
        <v>1320</v>
      </c>
      <c r="CO96" s="158">
        <v>955</v>
      </c>
      <c r="CP96" s="158">
        <v>1017</v>
      </c>
      <c r="CQ96" s="158">
        <v>1834</v>
      </c>
      <c r="CR96" s="158">
        <v>592</v>
      </c>
      <c r="CS96" s="158">
        <v>527</v>
      </c>
      <c r="CT96" s="158">
        <v>3296</v>
      </c>
      <c r="CU96" s="158">
        <v>2266</v>
      </c>
      <c r="CV96" s="158">
        <v>3698</v>
      </c>
      <c r="CW96" s="158">
        <v>2469</v>
      </c>
      <c r="CX96" s="158">
        <v>2471</v>
      </c>
      <c r="CY96" s="158">
        <v>956</v>
      </c>
      <c r="CZ96" s="158">
        <v>954</v>
      </c>
      <c r="DA96" s="158">
        <v>3282</v>
      </c>
      <c r="DB96" s="158">
        <v>199</v>
      </c>
      <c r="DC96" s="158"/>
      <c r="DD96" s="158">
        <v>659</v>
      </c>
      <c r="DE96" s="158">
        <v>1070</v>
      </c>
      <c r="DF96" s="158">
        <v>1893</v>
      </c>
      <c r="DG96" s="147"/>
    </row>
    <row r="97" spans="1:111" s="125" customFormat="1" ht="12.75">
      <c r="A97" s="167"/>
      <c r="B97" s="170" t="s">
        <v>142</v>
      </c>
      <c r="C97" s="164" t="s">
        <v>21</v>
      </c>
      <c r="D97" s="165">
        <v>0.55</v>
      </c>
      <c r="E97" s="166">
        <v>0.55</v>
      </c>
      <c r="F97" s="158">
        <v>11084</v>
      </c>
      <c r="G97" s="158">
        <v>11105</v>
      </c>
      <c r="H97" s="158">
        <v>11085</v>
      </c>
      <c r="I97" s="158">
        <v>20630</v>
      </c>
      <c r="J97" s="158">
        <v>15260</v>
      </c>
      <c r="K97" s="158">
        <v>11042</v>
      </c>
      <c r="L97" s="158">
        <v>21567</v>
      </c>
      <c r="M97" s="158">
        <v>11095</v>
      </c>
      <c r="N97" s="158">
        <v>15502</v>
      </c>
      <c r="O97" s="158">
        <v>15175</v>
      </c>
      <c r="P97" s="158">
        <v>11190</v>
      </c>
      <c r="Q97" s="158">
        <v>11190</v>
      </c>
      <c r="R97" s="158">
        <v>20346</v>
      </c>
      <c r="S97" s="158">
        <v>11160</v>
      </c>
      <c r="T97" s="158">
        <v>19980</v>
      </c>
      <c r="U97" s="158">
        <v>17626</v>
      </c>
      <c r="V97" s="158">
        <v>10988</v>
      </c>
      <c r="W97" s="158">
        <v>12022</v>
      </c>
      <c r="X97" s="158">
        <v>12022</v>
      </c>
      <c r="Y97" s="158">
        <v>11131</v>
      </c>
      <c r="Z97" s="158">
        <v>11095</v>
      </c>
      <c r="AA97" s="158">
        <v>15543</v>
      </c>
      <c r="AB97" s="158">
        <v>10885</v>
      </c>
      <c r="AC97" s="158">
        <v>11095</v>
      </c>
      <c r="AD97" s="158">
        <v>27190</v>
      </c>
      <c r="AE97" s="158">
        <v>20346</v>
      </c>
      <c r="AF97" s="158">
        <v>17925</v>
      </c>
      <c r="AG97" s="158">
        <v>18899</v>
      </c>
      <c r="AH97" s="158">
        <v>31918</v>
      </c>
      <c r="AI97" s="158">
        <v>16452</v>
      </c>
      <c r="AJ97" s="158">
        <v>20711</v>
      </c>
      <c r="AK97" s="158">
        <v>10970</v>
      </c>
      <c r="AL97" s="158">
        <v>10970</v>
      </c>
      <c r="AM97" s="158">
        <v>10946</v>
      </c>
      <c r="AN97" s="158">
        <v>11095</v>
      </c>
      <c r="AO97" s="158">
        <v>19628</v>
      </c>
      <c r="AP97" s="158">
        <v>10984</v>
      </c>
      <c r="AQ97" s="158"/>
      <c r="AR97" s="158">
        <v>17502</v>
      </c>
      <c r="AS97" s="158">
        <v>11046</v>
      </c>
      <c r="AT97" s="158">
        <v>11000</v>
      </c>
      <c r="AU97" s="158">
        <v>28903</v>
      </c>
      <c r="AV97" s="158">
        <v>29876</v>
      </c>
      <c r="AW97" s="158">
        <v>11115</v>
      </c>
      <c r="AX97" s="158">
        <v>11115</v>
      </c>
      <c r="AY97" s="158">
        <v>15174</v>
      </c>
      <c r="AZ97" s="158">
        <v>12289</v>
      </c>
      <c r="BA97" s="158">
        <v>12328</v>
      </c>
      <c r="BB97" s="158">
        <v>12670</v>
      </c>
      <c r="BC97" s="158">
        <v>12670</v>
      </c>
      <c r="BD97" s="158">
        <v>10840</v>
      </c>
      <c r="BE97" s="158">
        <v>18367</v>
      </c>
      <c r="BF97" s="158">
        <v>30117</v>
      </c>
      <c r="BG97" s="158">
        <v>11085</v>
      </c>
      <c r="BH97" s="158">
        <v>11272</v>
      </c>
      <c r="BI97" s="158">
        <v>11190</v>
      </c>
      <c r="BJ97" s="158">
        <v>11459</v>
      </c>
      <c r="BK97" s="158">
        <v>11154</v>
      </c>
      <c r="BL97" s="158">
        <v>11199</v>
      </c>
      <c r="BM97" s="158">
        <v>11017</v>
      </c>
      <c r="BN97" s="158">
        <v>10143</v>
      </c>
      <c r="BO97" s="158">
        <v>15274</v>
      </c>
      <c r="BP97" s="158">
        <v>17810</v>
      </c>
      <c r="BQ97" s="158">
        <v>17875</v>
      </c>
      <c r="BR97" s="158">
        <v>11063</v>
      </c>
      <c r="BS97" s="158">
        <v>11102</v>
      </c>
      <c r="BT97" s="158">
        <v>11120</v>
      </c>
      <c r="BU97" s="158">
        <v>36486</v>
      </c>
      <c r="BV97" s="158">
        <v>11033</v>
      </c>
      <c r="BW97" s="158">
        <v>11105</v>
      </c>
      <c r="BX97" s="158">
        <v>23704</v>
      </c>
      <c r="BY97" s="158">
        <v>16013</v>
      </c>
      <c r="BZ97" s="158">
        <v>15538</v>
      </c>
      <c r="CA97" s="158">
        <v>17853</v>
      </c>
      <c r="CB97" s="158">
        <v>11033</v>
      </c>
      <c r="CC97" s="158">
        <v>27832</v>
      </c>
      <c r="CD97" s="158">
        <v>15749</v>
      </c>
      <c r="CE97" s="158">
        <v>17681</v>
      </c>
      <c r="CF97" s="158">
        <v>11298</v>
      </c>
      <c r="CG97" s="158">
        <v>11391</v>
      </c>
      <c r="CH97" s="158">
        <v>9779</v>
      </c>
      <c r="CI97" s="158">
        <v>22035</v>
      </c>
      <c r="CJ97" s="158">
        <v>21591</v>
      </c>
      <c r="CK97" s="158">
        <v>11187</v>
      </c>
      <c r="CL97" s="158">
        <v>15708</v>
      </c>
      <c r="CM97" s="158">
        <v>17888</v>
      </c>
      <c r="CN97" s="158">
        <v>21549</v>
      </c>
      <c r="CO97" s="158">
        <v>11047</v>
      </c>
      <c r="CP97" s="158">
        <v>13390</v>
      </c>
      <c r="CQ97" s="158">
        <v>36812</v>
      </c>
      <c r="CR97" s="158">
        <v>11583</v>
      </c>
      <c r="CS97" s="158">
        <v>5919</v>
      </c>
      <c r="CT97" s="158">
        <v>69264</v>
      </c>
      <c r="CU97" s="158">
        <v>34755</v>
      </c>
      <c r="CV97" s="158">
        <v>40944</v>
      </c>
      <c r="CW97" s="158">
        <v>26313</v>
      </c>
      <c r="CX97" s="158">
        <v>24992</v>
      </c>
      <c r="CY97" s="158">
        <v>11296</v>
      </c>
      <c r="CZ97" s="158">
        <v>11655</v>
      </c>
      <c r="DA97" s="158">
        <v>72219</v>
      </c>
      <c r="DB97" s="158">
        <v>2693</v>
      </c>
      <c r="DC97" s="158"/>
      <c r="DD97" s="158">
        <v>5603</v>
      </c>
      <c r="DE97" s="158">
        <v>10287</v>
      </c>
      <c r="DF97" s="158">
        <v>17869</v>
      </c>
      <c r="DG97" s="147"/>
    </row>
    <row r="98" spans="1:111" s="125" customFormat="1" ht="12.75">
      <c r="A98" s="167"/>
      <c r="B98" s="170" t="s">
        <v>143</v>
      </c>
      <c r="C98" s="164" t="s">
        <v>144</v>
      </c>
      <c r="D98" s="165">
        <v>496.61618880000003</v>
      </c>
      <c r="E98" s="166">
        <v>496.61618880000003</v>
      </c>
      <c r="F98" s="158">
        <v>7</v>
      </c>
      <c r="G98" s="158">
        <v>7</v>
      </c>
      <c r="H98" s="158">
        <v>7</v>
      </c>
      <c r="I98" s="158">
        <v>7</v>
      </c>
      <c r="J98" s="158">
        <v>7</v>
      </c>
      <c r="K98" s="158">
        <v>7</v>
      </c>
      <c r="L98" s="158">
        <v>7</v>
      </c>
      <c r="M98" s="158">
        <v>7</v>
      </c>
      <c r="N98" s="158">
        <v>7</v>
      </c>
      <c r="O98" s="158">
        <v>7</v>
      </c>
      <c r="P98" s="158">
        <v>7</v>
      </c>
      <c r="Q98" s="158">
        <v>7</v>
      </c>
      <c r="R98" s="158">
        <v>7</v>
      </c>
      <c r="S98" s="158">
        <v>7</v>
      </c>
      <c r="T98" s="158">
        <v>7</v>
      </c>
      <c r="U98" s="158">
        <v>7</v>
      </c>
      <c r="V98" s="158">
        <v>7</v>
      </c>
      <c r="W98" s="158">
        <v>7</v>
      </c>
      <c r="X98" s="158">
        <v>7</v>
      </c>
      <c r="Y98" s="158">
        <v>7</v>
      </c>
      <c r="Z98" s="158">
        <v>7</v>
      </c>
      <c r="AA98" s="158">
        <v>7</v>
      </c>
      <c r="AB98" s="158">
        <v>7</v>
      </c>
      <c r="AC98" s="158">
        <v>7</v>
      </c>
      <c r="AD98" s="158">
        <v>7</v>
      </c>
      <c r="AE98" s="158">
        <v>7</v>
      </c>
      <c r="AF98" s="158">
        <v>7</v>
      </c>
      <c r="AG98" s="158">
        <v>7</v>
      </c>
      <c r="AH98" s="158">
        <v>7</v>
      </c>
      <c r="AI98" s="158">
        <v>7</v>
      </c>
      <c r="AJ98" s="158">
        <v>7</v>
      </c>
      <c r="AK98" s="158">
        <v>7</v>
      </c>
      <c r="AL98" s="158">
        <v>7</v>
      </c>
      <c r="AM98" s="158">
        <v>7</v>
      </c>
      <c r="AN98" s="158">
        <v>7</v>
      </c>
      <c r="AO98" s="158">
        <v>7</v>
      </c>
      <c r="AP98" s="158">
        <v>7</v>
      </c>
      <c r="AQ98" s="158"/>
      <c r="AR98" s="158">
        <v>7</v>
      </c>
      <c r="AS98" s="158">
        <v>7</v>
      </c>
      <c r="AT98" s="158">
        <v>7</v>
      </c>
      <c r="AU98" s="158">
        <v>7</v>
      </c>
      <c r="AV98" s="158">
        <v>7</v>
      </c>
      <c r="AW98" s="158">
        <v>7</v>
      </c>
      <c r="AX98" s="158">
        <v>7</v>
      </c>
      <c r="AY98" s="158">
        <v>7</v>
      </c>
      <c r="AZ98" s="158">
        <v>7</v>
      </c>
      <c r="BA98" s="158">
        <v>7</v>
      </c>
      <c r="BB98" s="158">
        <v>7</v>
      </c>
      <c r="BC98" s="158">
        <v>7</v>
      </c>
      <c r="BD98" s="158">
        <v>7</v>
      </c>
      <c r="BE98" s="158">
        <v>7</v>
      </c>
      <c r="BF98" s="158">
        <v>7</v>
      </c>
      <c r="BG98" s="158">
        <v>7</v>
      </c>
      <c r="BH98" s="158">
        <v>7</v>
      </c>
      <c r="BI98" s="158">
        <v>7</v>
      </c>
      <c r="BJ98" s="158">
        <v>7</v>
      </c>
      <c r="BK98" s="158">
        <v>7</v>
      </c>
      <c r="BL98" s="158">
        <v>7</v>
      </c>
      <c r="BM98" s="158">
        <v>7</v>
      </c>
      <c r="BN98" s="158">
        <v>7</v>
      </c>
      <c r="BO98" s="158">
        <v>7</v>
      </c>
      <c r="BP98" s="158">
        <v>7</v>
      </c>
      <c r="BQ98" s="158">
        <v>7</v>
      </c>
      <c r="BR98" s="158">
        <v>7</v>
      </c>
      <c r="BS98" s="158">
        <v>7</v>
      </c>
      <c r="BT98" s="158">
        <v>7</v>
      </c>
      <c r="BU98" s="158">
        <v>7</v>
      </c>
      <c r="BV98" s="158">
        <v>7</v>
      </c>
      <c r="BW98" s="158">
        <v>7</v>
      </c>
      <c r="BX98" s="158">
        <v>7</v>
      </c>
      <c r="BY98" s="158">
        <v>7</v>
      </c>
      <c r="BZ98" s="158">
        <v>7</v>
      </c>
      <c r="CA98" s="158">
        <v>7</v>
      </c>
      <c r="CB98" s="158">
        <v>7</v>
      </c>
      <c r="CC98" s="158">
        <v>7</v>
      </c>
      <c r="CD98" s="158">
        <v>7</v>
      </c>
      <c r="CE98" s="158">
        <v>7</v>
      </c>
      <c r="CF98" s="158">
        <v>7</v>
      </c>
      <c r="CG98" s="158">
        <v>7</v>
      </c>
      <c r="CH98" s="158">
        <v>7</v>
      </c>
      <c r="CI98" s="158">
        <v>7</v>
      </c>
      <c r="CJ98" s="158">
        <v>7</v>
      </c>
      <c r="CK98" s="158">
        <v>7</v>
      </c>
      <c r="CL98" s="158">
        <v>7</v>
      </c>
      <c r="CM98" s="158">
        <v>7</v>
      </c>
      <c r="CN98" s="158">
        <v>7</v>
      </c>
      <c r="CO98" s="158">
        <v>7</v>
      </c>
      <c r="CP98" s="158">
        <v>7</v>
      </c>
      <c r="CQ98" s="158">
        <v>7</v>
      </c>
      <c r="CR98" s="158">
        <v>7</v>
      </c>
      <c r="CS98" s="158">
        <v>7</v>
      </c>
      <c r="CT98" s="158">
        <v>7</v>
      </c>
      <c r="CU98" s="158">
        <v>7</v>
      </c>
      <c r="CV98" s="158">
        <v>7</v>
      </c>
      <c r="CW98" s="158">
        <v>7</v>
      </c>
      <c r="CX98" s="158">
        <v>7</v>
      </c>
      <c r="CY98" s="158">
        <v>7</v>
      </c>
      <c r="CZ98" s="158">
        <v>7</v>
      </c>
      <c r="DA98" s="158">
        <v>7</v>
      </c>
      <c r="DB98" s="158">
        <v>7</v>
      </c>
      <c r="DC98" s="158"/>
      <c r="DD98" s="158">
        <v>7</v>
      </c>
      <c r="DE98" s="158">
        <v>7</v>
      </c>
      <c r="DF98" s="158">
        <v>7</v>
      </c>
      <c r="DG98" s="147"/>
    </row>
    <row r="99" spans="1:111" s="125" customFormat="1" ht="33.75">
      <c r="A99" s="167"/>
      <c r="B99" s="170" t="s">
        <v>145</v>
      </c>
      <c r="C99" s="164" t="s">
        <v>110</v>
      </c>
      <c r="D99" s="165">
        <v>1217.92</v>
      </c>
      <c r="E99" s="166">
        <v>1217.92</v>
      </c>
      <c r="F99" s="158">
        <v>1</v>
      </c>
      <c r="G99" s="158">
        <v>1</v>
      </c>
      <c r="H99" s="158">
        <v>1</v>
      </c>
      <c r="I99" s="158">
        <v>1</v>
      </c>
      <c r="J99" s="158">
        <v>1</v>
      </c>
      <c r="K99" s="158">
        <v>1</v>
      </c>
      <c r="L99" s="158">
        <v>1</v>
      </c>
      <c r="M99" s="158">
        <v>1</v>
      </c>
      <c r="N99" s="158">
        <v>1</v>
      </c>
      <c r="O99" s="158">
        <v>1</v>
      </c>
      <c r="P99" s="158">
        <v>1</v>
      </c>
      <c r="Q99" s="158">
        <v>1</v>
      </c>
      <c r="R99" s="158">
        <v>1</v>
      </c>
      <c r="S99" s="158">
        <v>1</v>
      </c>
      <c r="T99" s="158">
        <v>1</v>
      </c>
      <c r="U99" s="158">
        <v>1</v>
      </c>
      <c r="V99" s="158">
        <v>1</v>
      </c>
      <c r="W99" s="158">
        <v>1</v>
      </c>
      <c r="X99" s="158">
        <v>1</v>
      </c>
      <c r="Y99" s="158">
        <v>1</v>
      </c>
      <c r="Z99" s="158">
        <v>1</v>
      </c>
      <c r="AA99" s="158">
        <v>1</v>
      </c>
      <c r="AB99" s="158">
        <v>1</v>
      </c>
      <c r="AC99" s="158">
        <v>1</v>
      </c>
      <c r="AD99" s="158">
        <v>2</v>
      </c>
      <c r="AE99" s="158">
        <v>1</v>
      </c>
      <c r="AF99" s="158">
        <v>1</v>
      </c>
      <c r="AG99" s="158">
        <v>1</v>
      </c>
      <c r="AH99" s="158">
        <v>3</v>
      </c>
      <c r="AI99" s="158">
        <v>1</v>
      </c>
      <c r="AJ99" s="158">
        <v>1</v>
      </c>
      <c r="AK99" s="158">
        <v>1</v>
      </c>
      <c r="AL99" s="158">
        <v>1</v>
      </c>
      <c r="AM99" s="158">
        <v>1</v>
      </c>
      <c r="AN99" s="158">
        <v>1</v>
      </c>
      <c r="AO99" s="158">
        <v>1</v>
      </c>
      <c r="AP99" s="158">
        <v>1</v>
      </c>
      <c r="AQ99" s="158"/>
      <c r="AR99" s="158">
        <v>2</v>
      </c>
      <c r="AS99" s="158">
        <v>1</v>
      </c>
      <c r="AT99" s="158">
        <v>1</v>
      </c>
      <c r="AU99" s="158">
        <v>2</v>
      </c>
      <c r="AV99" s="158">
        <v>1</v>
      </c>
      <c r="AW99" s="158">
        <v>1</v>
      </c>
      <c r="AX99" s="158">
        <v>1</v>
      </c>
      <c r="AY99" s="158">
        <v>1</v>
      </c>
      <c r="AZ99" s="158">
        <v>1</v>
      </c>
      <c r="BA99" s="158">
        <v>1</v>
      </c>
      <c r="BB99" s="158">
        <v>1</v>
      </c>
      <c r="BC99" s="158">
        <v>1</v>
      </c>
      <c r="BD99" s="158">
        <v>1</v>
      </c>
      <c r="BE99" s="158">
        <v>2</v>
      </c>
      <c r="BF99" s="158">
        <v>3</v>
      </c>
      <c r="BG99" s="158">
        <v>1</v>
      </c>
      <c r="BH99" s="158">
        <v>1</v>
      </c>
      <c r="BI99" s="158">
        <v>1</v>
      </c>
      <c r="BJ99" s="158">
        <v>1</v>
      </c>
      <c r="BK99" s="158">
        <v>1</v>
      </c>
      <c r="BL99" s="158">
        <v>1</v>
      </c>
      <c r="BM99" s="158">
        <v>1</v>
      </c>
      <c r="BN99" s="158">
        <v>1</v>
      </c>
      <c r="BO99" s="158">
        <v>1</v>
      </c>
      <c r="BP99" s="158">
        <v>1</v>
      </c>
      <c r="BQ99" s="158">
        <v>1</v>
      </c>
      <c r="BR99" s="158">
        <v>1</v>
      </c>
      <c r="BS99" s="158">
        <v>1</v>
      </c>
      <c r="BT99" s="158">
        <v>1</v>
      </c>
      <c r="BU99" s="158">
        <v>2</v>
      </c>
      <c r="BV99" s="158">
        <v>1</v>
      </c>
      <c r="BW99" s="158">
        <v>1</v>
      </c>
      <c r="BX99" s="158">
        <v>1</v>
      </c>
      <c r="BY99" s="158">
        <v>1</v>
      </c>
      <c r="BZ99" s="158">
        <v>1</v>
      </c>
      <c r="CA99" s="158">
        <v>1</v>
      </c>
      <c r="CB99" s="158">
        <v>1</v>
      </c>
      <c r="CC99" s="158">
        <v>2</v>
      </c>
      <c r="CD99" s="158">
        <v>1</v>
      </c>
      <c r="CE99" s="158">
        <v>1</v>
      </c>
      <c r="CF99" s="158">
        <v>1</v>
      </c>
      <c r="CG99" s="158">
        <v>1</v>
      </c>
      <c r="CH99" s="158">
        <v>1</v>
      </c>
      <c r="CI99" s="158">
        <v>4</v>
      </c>
      <c r="CJ99" s="158">
        <v>1</v>
      </c>
      <c r="CK99" s="158">
        <v>1</v>
      </c>
      <c r="CL99" s="158">
        <v>1</v>
      </c>
      <c r="CM99" s="158">
        <v>2</v>
      </c>
      <c r="CN99" s="158">
        <v>1</v>
      </c>
      <c r="CO99" s="158">
        <v>1</v>
      </c>
      <c r="CP99" s="158">
        <v>1</v>
      </c>
      <c r="CQ99" s="158">
        <v>4</v>
      </c>
      <c r="CR99" s="158">
        <v>1</v>
      </c>
      <c r="CS99" s="158">
        <v>1</v>
      </c>
      <c r="CT99" s="158">
        <v>7</v>
      </c>
      <c r="CU99" s="158">
        <v>2</v>
      </c>
      <c r="CV99" s="158">
        <v>2</v>
      </c>
      <c r="CW99" s="158">
        <v>2</v>
      </c>
      <c r="CX99" s="158">
        <v>2</v>
      </c>
      <c r="CY99" s="158">
        <v>1</v>
      </c>
      <c r="CZ99" s="158">
        <v>1</v>
      </c>
      <c r="DA99" s="158">
        <v>7</v>
      </c>
      <c r="DB99" s="158">
        <v>1</v>
      </c>
      <c r="DC99" s="158"/>
      <c r="DD99" s="158">
        <v>1</v>
      </c>
      <c r="DE99" s="158">
        <v>1</v>
      </c>
      <c r="DF99" s="158">
        <v>1</v>
      </c>
      <c r="DG99" s="147"/>
    </row>
    <row r="100" spans="1:111" s="125" customFormat="1" ht="33.75">
      <c r="A100" s="167"/>
      <c r="B100" s="170" t="s">
        <v>146</v>
      </c>
      <c r="C100" s="164" t="s">
        <v>110</v>
      </c>
      <c r="D100" s="165">
        <v>351.6</v>
      </c>
      <c r="E100" s="166">
        <v>351.6</v>
      </c>
      <c r="F100" s="158">
        <v>1</v>
      </c>
      <c r="G100" s="158">
        <v>1</v>
      </c>
      <c r="H100" s="158">
        <v>1</v>
      </c>
      <c r="I100" s="158">
        <v>1</v>
      </c>
      <c r="J100" s="158">
        <v>1</v>
      </c>
      <c r="K100" s="158">
        <v>1</v>
      </c>
      <c r="L100" s="158">
        <v>1</v>
      </c>
      <c r="M100" s="158">
        <v>1</v>
      </c>
      <c r="N100" s="158">
        <v>1</v>
      </c>
      <c r="O100" s="158">
        <v>1</v>
      </c>
      <c r="P100" s="158">
        <v>1</v>
      </c>
      <c r="Q100" s="158">
        <v>1</v>
      </c>
      <c r="R100" s="158">
        <v>1</v>
      </c>
      <c r="S100" s="158">
        <v>1</v>
      </c>
      <c r="T100" s="158">
        <v>1</v>
      </c>
      <c r="U100" s="158">
        <v>1</v>
      </c>
      <c r="V100" s="158">
        <v>1</v>
      </c>
      <c r="W100" s="158">
        <v>1</v>
      </c>
      <c r="X100" s="158">
        <v>1</v>
      </c>
      <c r="Y100" s="158">
        <v>1</v>
      </c>
      <c r="Z100" s="158">
        <v>1</v>
      </c>
      <c r="AA100" s="158">
        <v>1</v>
      </c>
      <c r="AB100" s="158">
        <v>1</v>
      </c>
      <c r="AC100" s="158">
        <v>1</v>
      </c>
      <c r="AD100" s="158">
        <v>2</v>
      </c>
      <c r="AE100" s="158">
        <v>1</v>
      </c>
      <c r="AF100" s="158">
        <v>1</v>
      </c>
      <c r="AG100" s="158">
        <v>1</v>
      </c>
      <c r="AH100" s="158">
        <v>3</v>
      </c>
      <c r="AI100" s="158">
        <v>1</v>
      </c>
      <c r="AJ100" s="158">
        <v>1</v>
      </c>
      <c r="AK100" s="158">
        <v>1</v>
      </c>
      <c r="AL100" s="158">
        <v>1</v>
      </c>
      <c r="AM100" s="158">
        <v>1</v>
      </c>
      <c r="AN100" s="158">
        <v>1</v>
      </c>
      <c r="AO100" s="158">
        <v>1</v>
      </c>
      <c r="AP100" s="158">
        <v>1</v>
      </c>
      <c r="AQ100" s="158"/>
      <c r="AR100" s="158">
        <v>2</v>
      </c>
      <c r="AS100" s="158">
        <v>1</v>
      </c>
      <c r="AT100" s="158">
        <v>1</v>
      </c>
      <c r="AU100" s="158">
        <v>2</v>
      </c>
      <c r="AV100" s="158">
        <v>1</v>
      </c>
      <c r="AW100" s="158">
        <v>1</v>
      </c>
      <c r="AX100" s="158">
        <v>1</v>
      </c>
      <c r="AY100" s="158">
        <v>1</v>
      </c>
      <c r="AZ100" s="158">
        <v>1</v>
      </c>
      <c r="BA100" s="158">
        <v>1</v>
      </c>
      <c r="BB100" s="158">
        <v>1</v>
      </c>
      <c r="BC100" s="158">
        <v>1</v>
      </c>
      <c r="BD100" s="158">
        <v>1</v>
      </c>
      <c r="BE100" s="158">
        <v>2</v>
      </c>
      <c r="BF100" s="158">
        <v>3</v>
      </c>
      <c r="BG100" s="158">
        <v>1</v>
      </c>
      <c r="BH100" s="158">
        <v>1</v>
      </c>
      <c r="BI100" s="158">
        <v>1</v>
      </c>
      <c r="BJ100" s="158">
        <v>1</v>
      </c>
      <c r="BK100" s="158">
        <v>1</v>
      </c>
      <c r="BL100" s="158">
        <v>1</v>
      </c>
      <c r="BM100" s="158">
        <v>1</v>
      </c>
      <c r="BN100" s="158">
        <v>1</v>
      </c>
      <c r="BO100" s="158">
        <v>1</v>
      </c>
      <c r="BP100" s="158">
        <v>1</v>
      </c>
      <c r="BQ100" s="158">
        <v>1</v>
      </c>
      <c r="BR100" s="158">
        <v>1</v>
      </c>
      <c r="BS100" s="158">
        <v>1</v>
      </c>
      <c r="BT100" s="158">
        <v>1</v>
      </c>
      <c r="BU100" s="158">
        <v>2</v>
      </c>
      <c r="BV100" s="158">
        <v>1</v>
      </c>
      <c r="BW100" s="158">
        <v>1</v>
      </c>
      <c r="BX100" s="158">
        <v>1</v>
      </c>
      <c r="BY100" s="158">
        <v>1</v>
      </c>
      <c r="BZ100" s="158">
        <v>1</v>
      </c>
      <c r="CA100" s="158">
        <v>1</v>
      </c>
      <c r="CB100" s="158">
        <v>1</v>
      </c>
      <c r="CC100" s="158">
        <v>2</v>
      </c>
      <c r="CD100" s="158">
        <v>1</v>
      </c>
      <c r="CE100" s="158">
        <v>1</v>
      </c>
      <c r="CF100" s="158">
        <v>1</v>
      </c>
      <c r="CG100" s="158">
        <v>1</v>
      </c>
      <c r="CH100" s="158">
        <v>1</v>
      </c>
      <c r="CI100" s="158">
        <v>4</v>
      </c>
      <c r="CJ100" s="158">
        <v>1</v>
      </c>
      <c r="CK100" s="158">
        <v>1</v>
      </c>
      <c r="CL100" s="158">
        <v>1</v>
      </c>
      <c r="CM100" s="158">
        <v>2</v>
      </c>
      <c r="CN100" s="158">
        <v>1</v>
      </c>
      <c r="CO100" s="158">
        <v>1</v>
      </c>
      <c r="CP100" s="158">
        <v>1</v>
      </c>
      <c r="CQ100" s="158">
        <v>4</v>
      </c>
      <c r="CR100" s="158">
        <v>1</v>
      </c>
      <c r="CS100" s="158">
        <v>1</v>
      </c>
      <c r="CT100" s="158">
        <v>7</v>
      </c>
      <c r="CU100" s="158">
        <v>2</v>
      </c>
      <c r="CV100" s="158">
        <v>2</v>
      </c>
      <c r="CW100" s="158">
        <v>2</v>
      </c>
      <c r="CX100" s="158">
        <v>2</v>
      </c>
      <c r="CY100" s="158">
        <v>1</v>
      </c>
      <c r="CZ100" s="158">
        <v>1</v>
      </c>
      <c r="DA100" s="158">
        <v>7</v>
      </c>
      <c r="DB100" s="158">
        <v>1</v>
      </c>
      <c r="DC100" s="158"/>
      <c r="DD100" s="158">
        <v>1</v>
      </c>
      <c r="DE100" s="158">
        <v>1</v>
      </c>
      <c r="DF100" s="158">
        <v>1</v>
      </c>
      <c r="DG100" s="147"/>
    </row>
    <row r="101" spans="1:111" s="125" customFormat="1" ht="51">
      <c r="A101" s="180" t="s">
        <v>147</v>
      </c>
      <c r="B101" s="181" t="s">
        <v>148</v>
      </c>
      <c r="C101" s="182"/>
      <c r="D101" s="183"/>
      <c r="E101" s="184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  <c r="BI101" s="185"/>
      <c r="BJ101" s="185"/>
      <c r="BK101" s="185"/>
      <c r="BL101" s="185"/>
      <c r="BM101" s="185"/>
      <c r="BN101" s="185"/>
      <c r="BO101" s="185"/>
      <c r="BP101" s="185"/>
      <c r="BQ101" s="185"/>
      <c r="BR101" s="185"/>
      <c r="BS101" s="185"/>
      <c r="BT101" s="185"/>
      <c r="BU101" s="185"/>
      <c r="BV101" s="185"/>
      <c r="BW101" s="185"/>
      <c r="BX101" s="185"/>
      <c r="BY101" s="185"/>
      <c r="BZ101" s="185"/>
      <c r="CA101" s="185"/>
      <c r="CB101" s="185"/>
      <c r="CC101" s="185"/>
      <c r="CD101" s="185"/>
      <c r="CE101" s="185"/>
      <c r="CF101" s="185"/>
      <c r="CG101" s="185"/>
      <c r="CH101" s="185"/>
      <c r="CI101" s="185"/>
      <c r="CJ101" s="185"/>
      <c r="CK101" s="185"/>
      <c r="CL101" s="185"/>
      <c r="CM101" s="185"/>
      <c r="CN101" s="185"/>
      <c r="CO101" s="185"/>
      <c r="CP101" s="185"/>
      <c r="CQ101" s="185"/>
      <c r="CR101" s="185"/>
      <c r="CS101" s="185"/>
      <c r="CT101" s="185"/>
      <c r="CU101" s="185"/>
      <c r="CV101" s="185"/>
      <c r="CW101" s="185"/>
      <c r="CX101" s="185"/>
      <c r="CY101" s="185"/>
      <c r="CZ101" s="185"/>
      <c r="DA101" s="185"/>
      <c r="DB101" s="185"/>
      <c r="DC101" s="185"/>
      <c r="DD101" s="185"/>
      <c r="DE101" s="185"/>
      <c r="DF101" s="185"/>
      <c r="DG101" s="152"/>
    </row>
    <row r="102" spans="1:111" s="125" customFormat="1" ht="25.5">
      <c r="A102" s="186" t="s">
        <v>149</v>
      </c>
      <c r="B102" s="187" t="s">
        <v>150</v>
      </c>
      <c r="C102" s="182" t="s">
        <v>205</v>
      </c>
      <c r="D102" s="183">
        <v>1743.06</v>
      </c>
      <c r="E102" s="184">
        <v>1743.0633515999998</v>
      </c>
      <c r="F102" s="185">
        <v>0.4</v>
      </c>
      <c r="G102" s="185">
        <v>0.4</v>
      </c>
      <c r="H102" s="185">
        <v>0.4</v>
      </c>
      <c r="I102" s="185">
        <v>0.8</v>
      </c>
      <c r="J102" s="185">
        <v>0.6</v>
      </c>
      <c r="K102" s="185">
        <v>0.4</v>
      </c>
      <c r="L102" s="185">
        <v>0.8</v>
      </c>
      <c r="M102" s="185">
        <v>0.4</v>
      </c>
      <c r="N102" s="185">
        <v>0.6</v>
      </c>
      <c r="O102" s="185">
        <v>0.6</v>
      </c>
      <c r="P102" s="185">
        <v>0.4</v>
      </c>
      <c r="Q102" s="185">
        <v>0.4</v>
      </c>
      <c r="R102" s="185">
        <v>0.8</v>
      </c>
      <c r="S102" s="185">
        <v>0.4</v>
      </c>
      <c r="T102" s="185">
        <v>0.8</v>
      </c>
      <c r="U102" s="185">
        <v>0.6</v>
      </c>
      <c r="V102" s="185">
        <v>0.4</v>
      </c>
      <c r="W102" s="185">
        <v>0.4</v>
      </c>
      <c r="X102" s="185">
        <v>0.4</v>
      </c>
      <c r="Y102" s="185">
        <v>0.4</v>
      </c>
      <c r="Z102" s="185">
        <v>0.4</v>
      </c>
      <c r="AA102" s="185">
        <v>0.6</v>
      </c>
      <c r="AB102" s="185">
        <v>0.4</v>
      </c>
      <c r="AC102" s="185">
        <v>0.4</v>
      </c>
      <c r="AD102" s="185">
        <v>1</v>
      </c>
      <c r="AE102" s="185">
        <v>0.8</v>
      </c>
      <c r="AF102" s="185">
        <v>0.18</v>
      </c>
      <c r="AG102" s="185">
        <v>0.18</v>
      </c>
      <c r="AH102" s="185">
        <v>0.54</v>
      </c>
      <c r="AI102" s="185">
        <v>0.6</v>
      </c>
      <c r="AJ102" s="185">
        <v>0.36</v>
      </c>
      <c r="AK102" s="185">
        <v>0.4</v>
      </c>
      <c r="AL102" s="185">
        <v>0.4</v>
      </c>
      <c r="AM102" s="185">
        <v>0.4</v>
      </c>
      <c r="AN102" s="185">
        <v>0.4</v>
      </c>
      <c r="AO102" s="185">
        <v>0.6</v>
      </c>
      <c r="AP102" s="185">
        <v>0.4</v>
      </c>
      <c r="AQ102" s="185"/>
      <c r="AR102" s="185">
        <v>0.2</v>
      </c>
      <c r="AS102" s="185">
        <v>0.4</v>
      </c>
      <c r="AT102" s="185">
        <v>0.4</v>
      </c>
      <c r="AU102" s="185">
        <v>1</v>
      </c>
      <c r="AV102" s="185">
        <v>0.54</v>
      </c>
      <c r="AW102" s="185">
        <v>0.4</v>
      </c>
      <c r="AX102" s="185">
        <v>0.4</v>
      </c>
      <c r="AY102" s="185">
        <v>0.5</v>
      </c>
      <c r="AZ102" s="185">
        <v>0.4</v>
      </c>
      <c r="BA102" s="185">
        <v>0.4</v>
      </c>
      <c r="BB102" s="185">
        <v>0.4</v>
      </c>
      <c r="BC102" s="185">
        <v>0.4</v>
      </c>
      <c r="BD102" s="185">
        <v>0.4</v>
      </c>
      <c r="BE102" s="185">
        <v>0.36</v>
      </c>
      <c r="BF102" s="185">
        <v>0.56</v>
      </c>
      <c r="BG102" s="185">
        <v>0.4</v>
      </c>
      <c r="BH102" s="185">
        <v>0.4</v>
      </c>
      <c r="BI102" s="185">
        <v>0.4</v>
      </c>
      <c r="BJ102" s="185">
        <v>0.4</v>
      </c>
      <c r="BK102" s="185">
        <v>0.4</v>
      </c>
      <c r="BL102" s="185">
        <v>0.4</v>
      </c>
      <c r="BM102" s="185">
        <v>0.4</v>
      </c>
      <c r="BN102" s="185">
        <v>0.4</v>
      </c>
      <c r="BO102" s="185">
        <v>0.5</v>
      </c>
      <c r="BP102" s="185">
        <v>0.6</v>
      </c>
      <c r="BQ102" s="185">
        <v>0.6</v>
      </c>
      <c r="BR102" s="185">
        <v>0.4</v>
      </c>
      <c r="BS102" s="185">
        <v>0.4</v>
      </c>
      <c r="BT102" s="185">
        <v>0.4</v>
      </c>
      <c r="BU102" s="185">
        <v>0.72</v>
      </c>
      <c r="BV102" s="185">
        <v>0.4</v>
      </c>
      <c r="BW102" s="185">
        <v>0.4</v>
      </c>
      <c r="BX102" s="185">
        <v>0.8</v>
      </c>
      <c r="BY102" s="185">
        <v>0.4</v>
      </c>
      <c r="BZ102" s="185">
        <v>0.52</v>
      </c>
      <c r="CA102" s="185">
        <v>0.6</v>
      </c>
      <c r="CB102" s="185">
        <v>0.4</v>
      </c>
      <c r="CC102" s="185">
        <v>1</v>
      </c>
      <c r="CD102" s="185">
        <v>0.6</v>
      </c>
      <c r="CE102" s="185">
        <v>0.6</v>
      </c>
      <c r="CF102" s="185">
        <v>0.4</v>
      </c>
      <c r="CG102" s="185">
        <v>0.4</v>
      </c>
      <c r="CH102" s="185">
        <v>0.4</v>
      </c>
      <c r="CI102" s="185">
        <v>0.8</v>
      </c>
      <c r="CJ102" s="185">
        <v>0.4</v>
      </c>
      <c r="CK102" s="185">
        <v>0.4</v>
      </c>
      <c r="CL102" s="185">
        <v>0.2</v>
      </c>
      <c r="CM102" s="185">
        <v>0.6</v>
      </c>
      <c r="CN102" s="185">
        <v>0.4</v>
      </c>
      <c r="CO102" s="185">
        <v>0.4</v>
      </c>
      <c r="CP102" s="185">
        <v>0.4</v>
      </c>
      <c r="CQ102" s="185">
        <v>0.72</v>
      </c>
      <c r="CR102" s="185">
        <v>0.18</v>
      </c>
      <c r="CS102" s="185">
        <v>0.16</v>
      </c>
      <c r="CT102" s="185">
        <v>1.26</v>
      </c>
      <c r="CU102" s="185">
        <v>0.72</v>
      </c>
      <c r="CV102" s="185">
        <v>1.08</v>
      </c>
      <c r="CW102" s="185">
        <v>0.8</v>
      </c>
      <c r="CX102" s="185">
        <v>0.8</v>
      </c>
      <c r="CY102" s="185">
        <v>0.4</v>
      </c>
      <c r="CZ102" s="185">
        <v>0.46</v>
      </c>
      <c r="DA102" s="185">
        <v>1.26</v>
      </c>
      <c r="DB102" s="185">
        <v>0.08</v>
      </c>
      <c r="DC102" s="185">
        <v>0.08</v>
      </c>
      <c r="DD102" s="185">
        <v>0.18</v>
      </c>
      <c r="DE102" s="185">
        <v>0.3</v>
      </c>
      <c r="DF102" s="185">
        <v>0.6</v>
      </c>
      <c r="DG102" s="152"/>
    </row>
    <row r="103" spans="1:111" s="125" customFormat="1" ht="33.75">
      <c r="A103" s="186" t="s">
        <v>151</v>
      </c>
      <c r="B103" s="187" t="s">
        <v>152</v>
      </c>
      <c r="C103" s="182" t="s">
        <v>153</v>
      </c>
      <c r="D103" s="183">
        <v>77.48220919999999</v>
      </c>
      <c r="E103" s="184">
        <v>77.48220919999999</v>
      </c>
      <c r="F103" s="185">
        <f>F61</f>
        <v>11.98</v>
      </c>
      <c r="G103" s="185">
        <f aca="true" t="shared" si="76" ref="G103:BR103">G61</f>
        <v>11.98</v>
      </c>
      <c r="H103" s="185">
        <f t="shared" si="76"/>
        <v>11.96</v>
      </c>
      <c r="I103" s="185">
        <f t="shared" si="76"/>
        <v>29.46</v>
      </c>
      <c r="J103" s="185">
        <f t="shared" si="76"/>
        <v>21.8</v>
      </c>
      <c r="K103" s="185">
        <f t="shared" si="76"/>
        <v>12.12</v>
      </c>
      <c r="L103" s="185">
        <f t="shared" si="76"/>
        <v>28.9</v>
      </c>
      <c r="M103" s="185">
        <f t="shared" si="76"/>
        <v>12.14</v>
      </c>
      <c r="N103" s="185">
        <f t="shared" si="76"/>
        <v>22.14</v>
      </c>
      <c r="O103" s="185">
        <f t="shared" si="76"/>
        <v>21.68</v>
      </c>
      <c r="P103" s="185">
        <f t="shared" si="76"/>
        <v>11.98</v>
      </c>
      <c r="Q103" s="185">
        <f t="shared" si="76"/>
        <v>11.98</v>
      </c>
      <c r="R103" s="185">
        <f t="shared" si="76"/>
        <v>28.86</v>
      </c>
      <c r="S103" s="185">
        <f t="shared" si="76"/>
        <v>11.96</v>
      </c>
      <c r="T103" s="185">
        <f t="shared" si="76"/>
        <v>28.54</v>
      </c>
      <c r="U103" s="185">
        <f t="shared" si="76"/>
        <v>19.58</v>
      </c>
      <c r="V103" s="185">
        <f t="shared" si="76"/>
        <v>12.02</v>
      </c>
      <c r="W103" s="185">
        <f t="shared" si="76"/>
        <v>8.36</v>
      </c>
      <c r="X103" s="185">
        <f t="shared" si="76"/>
        <v>8.36</v>
      </c>
      <c r="Y103" s="185">
        <f t="shared" si="76"/>
        <v>12.16</v>
      </c>
      <c r="Z103" s="185">
        <f t="shared" si="76"/>
        <v>11.96</v>
      </c>
      <c r="AA103" s="185">
        <f t="shared" si="76"/>
        <v>22.2</v>
      </c>
      <c r="AB103" s="185">
        <f t="shared" si="76"/>
        <v>11.98</v>
      </c>
      <c r="AC103" s="185">
        <f t="shared" si="76"/>
        <v>11.96</v>
      </c>
      <c r="AD103" s="185">
        <f t="shared" si="76"/>
        <v>35.48</v>
      </c>
      <c r="AE103" s="185">
        <f t="shared" si="76"/>
        <v>28.86</v>
      </c>
      <c r="AF103" s="185">
        <f t="shared" si="76"/>
        <v>25.84</v>
      </c>
      <c r="AG103" s="185">
        <f t="shared" si="76"/>
        <v>28.48</v>
      </c>
      <c r="AH103" s="185">
        <f t="shared" si="76"/>
        <v>36.4</v>
      </c>
      <c r="AI103" s="185">
        <f t="shared" si="76"/>
        <v>21.9</v>
      </c>
      <c r="AJ103" s="185">
        <f t="shared" si="76"/>
        <v>21.84</v>
      </c>
      <c r="AK103" s="185">
        <f t="shared" si="76"/>
        <v>12.06</v>
      </c>
      <c r="AL103" s="185">
        <f t="shared" si="76"/>
        <v>12.16</v>
      </c>
      <c r="AM103" s="185">
        <f t="shared" si="76"/>
        <v>11.86</v>
      </c>
      <c r="AN103" s="185">
        <f t="shared" si="76"/>
        <v>12.14</v>
      </c>
      <c r="AO103" s="185">
        <f t="shared" si="76"/>
        <v>19.58</v>
      </c>
      <c r="AP103" s="185">
        <f t="shared" si="76"/>
        <v>11.86</v>
      </c>
      <c r="AQ103" s="185"/>
      <c r="AR103" s="185">
        <f t="shared" si="76"/>
        <v>20</v>
      </c>
      <c r="AS103" s="185">
        <f t="shared" si="76"/>
        <v>12.04</v>
      </c>
      <c r="AT103" s="185">
        <f t="shared" si="76"/>
        <v>12.02</v>
      </c>
      <c r="AU103" s="185">
        <f t="shared" si="76"/>
        <v>31.22</v>
      </c>
      <c r="AV103" s="185">
        <f t="shared" si="76"/>
        <v>33.42</v>
      </c>
      <c r="AW103" s="185">
        <f t="shared" si="76"/>
        <v>12.06</v>
      </c>
      <c r="AX103" s="185">
        <f t="shared" si="76"/>
        <v>12.06</v>
      </c>
      <c r="AY103" s="185">
        <f t="shared" si="76"/>
        <v>16.28</v>
      </c>
      <c r="AZ103" s="185">
        <f t="shared" si="76"/>
        <v>15.98</v>
      </c>
      <c r="BA103" s="185">
        <f t="shared" si="76"/>
        <v>15.04</v>
      </c>
      <c r="BB103" s="185">
        <f t="shared" si="76"/>
        <v>13.28</v>
      </c>
      <c r="BC103" s="185">
        <f t="shared" si="76"/>
        <v>13.28</v>
      </c>
      <c r="BD103" s="185">
        <f t="shared" si="76"/>
        <v>15.48</v>
      </c>
      <c r="BE103" s="185">
        <f t="shared" si="76"/>
        <v>25.36</v>
      </c>
      <c r="BF103" s="185">
        <f t="shared" si="76"/>
        <v>38.36</v>
      </c>
      <c r="BG103" s="185">
        <f t="shared" si="76"/>
        <v>11.96</v>
      </c>
      <c r="BH103" s="185">
        <f t="shared" si="76"/>
        <v>11.92</v>
      </c>
      <c r="BI103" s="185">
        <f t="shared" si="76"/>
        <v>11.96</v>
      </c>
      <c r="BJ103" s="185">
        <f t="shared" si="76"/>
        <v>11.92</v>
      </c>
      <c r="BK103" s="185">
        <f t="shared" si="76"/>
        <v>11.98</v>
      </c>
      <c r="BL103" s="185">
        <f t="shared" si="76"/>
        <v>11.96</v>
      </c>
      <c r="BM103" s="185">
        <f t="shared" si="76"/>
        <v>11.98</v>
      </c>
      <c r="BN103" s="185">
        <v>12.06</v>
      </c>
      <c r="BO103" s="185">
        <f t="shared" si="76"/>
        <v>17.64</v>
      </c>
      <c r="BP103" s="185">
        <f t="shared" si="76"/>
        <v>19.48</v>
      </c>
      <c r="BQ103" s="185">
        <f t="shared" si="76"/>
        <v>19.5</v>
      </c>
      <c r="BR103" s="185">
        <f t="shared" si="76"/>
        <v>10.9</v>
      </c>
      <c r="BS103" s="185">
        <f aca="true" t="shared" si="77" ref="BS103:DF103">BS61</f>
        <v>11.96</v>
      </c>
      <c r="BT103" s="185">
        <f t="shared" si="77"/>
        <v>12.12</v>
      </c>
      <c r="BU103" s="185">
        <f t="shared" si="77"/>
        <v>52.28</v>
      </c>
      <c r="BV103" s="185">
        <f t="shared" si="77"/>
        <v>11.96</v>
      </c>
      <c r="BW103" s="185">
        <f t="shared" si="77"/>
        <v>13.62</v>
      </c>
      <c r="BX103" s="185">
        <f t="shared" si="77"/>
        <v>26.9</v>
      </c>
      <c r="BY103" s="185">
        <f t="shared" si="77"/>
        <v>36.44</v>
      </c>
      <c r="BZ103" s="185">
        <f t="shared" si="77"/>
        <v>13.56</v>
      </c>
      <c r="CA103" s="185">
        <f t="shared" si="77"/>
        <v>22.1</v>
      </c>
      <c r="CB103" s="185">
        <f t="shared" si="77"/>
        <v>12.06</v>
      </c>
      <c r="CC103" s="185">
        <f t="shared" si="77"/>
        <v>29</v>
      </c>
      <c r="CD103" s="185">
        <f t="shared" si="77"/>
        <v>22.02</v>
      </c>
      <c r="CE103" s="185">
        <f t="shared" si="77"/>
        <v>19.14</v>
      </c>
      <c r="CF103" s="185">
        <f t="shared" si="77"/>
        <v>12.12</v>
      </c>
      <c r="CG103" s="185">
        <f t="shared" si="77"/>
        <v>12.22</v>
      </c>
      <c r="CH103" s="185">
        <f t="shared" si="77"/>
        <v>13.7</v>
      </c>
      <c r="CI103" s="185">
        <f t="shared" si="77"/>
        <v>23.92</v>
      </c>
      <c r="CJ103" s="185">
        <f t="shared" si="77"/>
        <v>28.34</v>
      </c>
      <c r="CK103" s="185">
        <f t="shared" si="77"/>
        <v>11.88</v>
      </c>
      <c r="CL103" s="185">
        <f t="shared" si="77"/>
        <v>25.08</v>
      </c>
      <c r="CM103" s="185">
        <f t="shared" si="77"/>
        <v>19.42</v>
      </c>
      <c r="CN103" s="185">
        <f t="shared" si="77"/>
        <v>21.94</v>
      </c>
      <c r="CO103" s="185">
        <f t="shared" si="77"/>
        <v>11.92</v>
      </c>
      <c r="CP103" s="185">
        <f t="shared" si="77"/>
        <v>15.46</v>
      </c>
      <c r="CQ103" s="185">
        <f t="shared" si="77"/>
        <v>20.92</v>
      </c>
      <c r="CR103" s="185">
        <f t="shared" si="77"/>
        <v>29.16</v>
      </c>
      <c r="CS103" s="185"/>
      <c r="CT103" s="185">
        <f t="shared" si="77"/>
        <v>82.4</v>
      </c>
      <c r="CU103" s="185">
        <f t="shared" si="77"/>
        <v>52.28</v>
      </c>
      <c r="CV103" s="185">
        <f t="shared" si="77"/>
        <v>22.88</v>
      </c>
      <c r="CW103" s="185">
        <f t="shared" si="77"/>
        <v>17.98</v>
      </c>
      <c r="CX103" s="185">
        <f t="shared" si="77"/>
        <v>16.14</v>
      </c>
      <c r="CY103" s="185">
        <f t="shared" si="77"/>
        <v>12.005999999999998</v>
      </c>
      <c r="CZ103" s="185">
        <f t="shared" si="77"/>
        <v>13.672</v>
      </c>
      <c r="DA103" s="185">
        <f t="shared" si="77"/>
        <v>100.68</v>
      </c>
      <c r="DB103" s="185">
        <f t="shared" si="77"/>
        <v>5.34</v>
      </c>
      <c r="DC103" s="185"/>
      <c r="DD103" s="185">
        <f t="shared" si="77"/>
        <v>13.936</v>
      </c>
      <c r="DE103" s="185">
        <f t="shared" si="77"/>
        <v>12.7</v>
      </c>
      <c r="DF103" s="185">
        <f t="shared" si="77"/>
        <v>22.06</v>
      </c>
      <c r="DG103" s="152"/>
    </row>
    <row r="104" spans="1:111" s="125" customFormat="1" ht="12.75">
      <c r="A104" s="186" t="s">
        <v>154</v>
      </c>
      <c r="B104" s="187" t="s">
        <v>155</v>
      </c>
      <c r="C104" s="182"/>
      <c r="D104" s="183"/>
      <c r="E104" s="184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  <c r="BY104" s="185"/>
      <c r="BZ104" s="185"/>
      <c r="CA104" s="185"/>
      <c r="CB104" s="185"/>
      <c r="CC104" s="185"/>
      <c r="CD104" s="185"/>
      <c r="CE104" s="185"/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5"/>
      <c r="DE104" s="185"/>
      <c r="DF104" s="185"/>
      <c r="DG104" s="152"/>
    </row>
    <row r="105" spans="1:111" s="125" customFormat="1" ht="12.75">
      <c r="A105" s="186"/>
      <c r="B105" s="188" t="s">
        <v>336</v>
      </c>
      <c r="C105" s="182" t="s">
        <v>34</v>
      </c>
      <c r="D105" s="183">
        <v>153.340882</v>
      </c>
      <c r="E105" s="184">
        <v>153.340882</v>
      </c>
      <c r="F105" s="231">
        <f aca="true" t="shared" si="78" ref="F105:AP105">(F109-F102*100)/2*16*0.033</f>
        <v>0.528</v>
      </c>
      <c r="G105" s="231">
        <f t="shared" si="78"/>
        <v>0.528</v>
      </c>
      <c r="H105" s="231">
        <f t="shared" si="78"/>
        <v>0.528</v>
      </c>
      <c r="I105" s="231">
        <f t="shared" si="78"/>
        <v>1.056</v>
      </c>
      <c r="J105" s="231">
        <f t="shared" si="78"/>
        <v>1.056</v>
      </c>
      <c r="K105" s="231">
        <f t="shared" si="78"/>
        <v>0.528</v>
      </c>
      <c r="L105" s="231">
        <f t="shared" si="78"/>
        <v>1.056</v>
      </c>
      <c r="M105" s="231">
        <f t="shared" si="78"/>
        <v>0.528</v>
      </c>
      <c r="N105" s="231">
        <f t="shared" si="78"/>
        <v>1.056</v>
      </c>
      <c r="O105" s="231">
        <f t="shared" si="78"/>
        <v>1.056</v>
      </c>
      <c r="P105" s="231">
        <f t="shared" si="78"/>
        <v>0.528</v>
      </c>
      <c r="Q105" s="231">
        <f t="shared" si="78"/>
        <v>0.528</v>
      </c>
      <c r="R105" s="231">
        <f t="shared" si="78"/>
        <v>1.056</v>
      </c>
      <c r="S105" s="231">
        <f t="shared" si="78"/>
        <v>0.528</v>
      </c>
      <c r="T105" s="231">
        <f t="shared" si="78"/>
        <v>1.056</v>
      </c>
      <c r="U105" s="231">
        <f t="shared" si="78"/>
        <v>1.056</v>
      </c>
      <c r="V105" s="231">
        <f t="shared" si="78"/>
        <v>0.528</v>
      </c>
      <c r="W105" s="231">
        <f t="shared" si="78"/>
        <v>0.528</v>
      </c>
      <c r="X105" s="231">
        <f t="shared" si="78"/>
        <v>0.528</v>
      </c>
      <c r="Y105" s="231">
        <f t="shared" si="78"/>
        <v>0.528</v>
      </c>
      <c r="Z105" s="231">
        <f t="shared" si="78"/>
        <v>0.528</v>
      </c>
      <c r="AA105" s="231">
        <f t="shared" si="78"/>
        <v>1.056</v>
      </c>
      <c r="AB105" s="231">
        <f t="shared" si="78"/>
        <v>0.528</v>
      </c>
      <c r="AC105" s="231">
        <f t="shared" si="78"/>
        <v>0.528</v>
      </c>
      <c r="AD105" s="231">
        <f t="shared" si="78"/>
        <v>1.584</v>
      </c>
      <c r="AE105" s="231">
        <f t="shared" si="78"/>
        <v>1.056</v>
      </c>
      <c r="AF105" s="231">
        <f t="shared" si="78"/>
        <v>5.28</v>
      </c>
      <c r="AG105" s="231">
        <f t="shared" si="78"/>
        <v>5.28</v>
      </c>
      <c r="AH105" s="231">
        <f t="shared" si="78"/>
        <v>0.528</v>
      </c>
      <c r="AI105" s="231">
        <f t="shared" si="78"/>
        <v>1.056</v>
      </c>
      <c r="AJ105" s="231">
        <f t="shared" si="78"/>
        <v>0.528</v>
      </c>
      <c r="AK105" s="231">
        <f t="shared" si="78"/>
        <v>0.528</v>
      </c>
      <c r="AL105" s="231">
        <f t="shared" si="78"/>
        <v>0.528</v>
      </c>
      <c r="AM105" s="231">
        <f t="shared" si="78"/>
        <v>0.528</v>
      </c>
      <c r="AN105" s="231">
        <f t="shared" si="78"/>
        <v>0.528</v>
      </c>
      <c r="AO105" s="231">
        <f t="shared" si="78"/>
        <v>1.056</v>
      </c>
      <c r="AP105" s="231">
        <f t="shared" si="78"/>
        <v>0.528</v>
      </c>
      <c r="AQ105" s="231"/>
      <c r="AR105" s="231">
        <f aca="true" t="shared" si="79" ref="AR105:BW105">(AR109-AR102*100)/2*16*0.033</f>
        <v>0.528</v>
      </c>
      <c r="AS105" s="231">
        <f t="shared" si="79"/>
        <v>0.528</v>
      </c>
      <c r="AT105" s="231">
        <f t="shared" si="79"/>
        <v>0.528</v>
      </c>
      <c r="AU105" s="231">
        <f t="shared" si="79"/>
        <v>1.584</v>
      </c>
      <c r="AV105" s="231">
        <f t="shared" si="79"/>
        <v>0.528</v>
      </c>
      <c r="AW105" s="231">
        <f t="shared" si="79"/>
        <v>0.528</v>
      </c>
      <c r="AX105" s="231">
        <f t="shared" si="79"/>
        <v>0.528</v>
      </c>
      <c r="AY105" s="231">
        <f t="shared" si="79"/>
        <v>0.528</v>
      </c>
      <c r="AZ105" s="231">
        <f t="shared" si="79"/>
        <v>0.528</v>
      </c>
      <c r="BA105" s="231">
        <f t="shared" si="79"/>
        <v>0.528</v>
      </c>
      <c r="BB105" s="231">
        <f t="shared" si="79"/>
        <v>0.528</v>
      </c>
      <c r="BC105" s="231">
        <f t="shared" si="79"/>
        <v>0.528</v>
      </c>
      <c r="BD105" s="231">
        <f t="shared" si="79"/>
        <v>0.528</v>
      </c>
      <c r="BE105" s="231">
        <f t="shared" si="79"/>
        <v>0.528</v>
      </c>
      <c r="BF105" s="231">
        <f t="shared" si="79"/>
        <v>0.5279999999999981</v>
      </c>
      <c r="BG105" s="231">
        <f t="shared" si="79"/>
        <v>0.528</v>
      </c>
      <c r="BH105" s="231">
        <f t="shared" si="79"/>
        <v>0.528</v>
      </c>
      <c r="BI105" s="231">
        <f t="shared" si="79"/>
        <v>0.528</v>
      </c>
      <c r="BJ105" s="231">
        <f t="shared" si="79"/>
        <v>0.528</v>
      </c>
      <c r="BK105" s="231">
        <f t="shared" si="79"/>
        <v>0.528</v>
      </c>
      <c r="BL105" s="231">
        <f t="shared" si="79"/>
        <v>0.528</v>
      </c>
      <c r="BM105" s="231">
        <f t="shared" si="79"/>
        <v>0.528</v>
      </c>
      <c r="BN105" s="231">
        <v>0.528</v>
      </c>
      <c r="BO105" s="231">
        <f t="shared" si="79"/>
        <v>0.528</v>
      </c>
      <c r="BP105" s="231">
        <f t="shared" si="79"/>
        <v>0.528</v>
      </c>
      <c r="BQ105" s="231">
        <f t="shared" si="79"/>
        <v>0.528</v>
      </c>
      <c r="BR105" s="231">
        <f t="shared" si="79"/>
        <v>0.528</v>
      </c>
      <c r="BS105" s="231">
        <f t="shared" si="79"/>
        <v>0.528</v>
      </c>
      <c r="BT105" s="231">
        <f t="shared" si="79"/>
        <v>0.528</v>
      </c>
      <c r="BU105" s="231">
        <f t="shared" si="79"/>
        <v>1.056</v>
      </c>
      <c r="BV105" s="231">
        <f t="shared" si="79"/>
        <v>0.528</v>
      </c>
      <c r="BW105" s="231">
        <f t="shared" si="79"/>
        <v>0.528</v>
      </c>
      <c r="BX105" s="231">
        <f aca="true" t="shared" si="80" ref="BX105:DC105">(BX109-BX102*100)/2*16*0.033</f>
        <v>0.528</v>
      </c>
      <c r="BY105" s="231">
        <f t="shared" si="80"/>
        <v>1.584</v>
      </c>
      <c r="BZ105" s="231">
        <f t="shared" si="80"/>
        <v>0.528</v>
      </c>
      <c r="CA105" s="231">
        <f t="shared" si="80"/>
        <v>0.528</v>
      </c>
      <c r="CB105" s="231">
        <f t="shared" si="80"/>
        <v>0.528</v>
      </c>
      <c r="CC105" s="231">
        <f t="shared" si="80"/>
        <v>1.056</v>
      </c>
      <c r="CD105" s="231">
        <f t="shared" si="80"/>
        <v>0.528</v>
      </c>
      <c r="CE105" s="231">
        <f t="shared" si="80"/>
        <v>0.528</v>
      </c>
      <c r="CF105" s="231">
        <f t="shared" si="80"/>
        <v>0.528</v>
      </c>
      <c r="CG105" s="231">
        <f t="shared" si="80"/>
        <v>0.528</v>
      </c>
      <c r="CH105" s="231">
        <f t="shared" si="80"/>
        <v>0.528</v>
      </c>
      <c r="CI105" s="231">
        <f t="shared" si="80"/>
        <v>1.584</v>
      </c>
      <c r="CJ105" s="231">
        <f t="shared" si="80"/>
        <v>0.528</v>
      </c>
      <c r="CK105" s="231">
        <f t="shared" si="80"/>
        <v>0.528</v>
      </c>
      <c r="CL105" s="231">
        <f t="shared" si="80"/>
        <v>0.528</v>
      </c>
      <c r="CM105" s="231">
        <f t="shared" si="80"/>
        <v>0.528</v>
      </c>
      <c r="CN105" s="231">
        <f t="shared" si="80"/>
        <v>0.528</v>
      </c>
      <c r="CO105" s="231">
        <f t="shared" si="80"/>
        <v>0.528</v>
      </c>
      <c r="CP105" s="231">
        <f t="shared" si="80"/>
        <v>0.528</v>
      </c>
      <c r="CQ105" s="231">
        <f t="shared" si="80"/>
        <v>2.112</v>
      </c>
      <c r="CR105" s="231">
        <f t="shared" si="80"/>
        <v>0.528</v>
      </c>
      <c r="CS105" s="231">
        <f t="shared" si="80"/>
        <v>0.528</v>
      </c>
      <c r="CT105" s="231">
        <f t="shared" si="80"/>
        <v>1.584</v>
      </c>
      <c r="CU105" s="231">
        <f t="shared" si="80"/>
        <v>1.056</v>
      </c>
      <c r="CV105" s="231">
        <f t="shared" si="80"/>
        <v>3.168</v>
      </c>
      <c r="CW105" s="231">
        <f t="shared" si="80"/>
        <v>2.112</v>
      </c>
      <c r="CX105" s="231">
        <f t="shared" si="80"/>
        <v>2.112</v>
      </c>
      <c r="CY105" s="231">
        <f t="shared" si="80"/>
        <v>0.528</v>
      </c>
      <c r="CZ105" s="231">
        <f t="shared" si="80"/>
        <v>0.528</v>
      </c>
      <c r="DA105" s="231">
        <f t="shared" si="80"/>
        <v>1.584</v>
      </c>
      <c r="DB105" s="231">
        <f t="shared" si="80"/>
        <v>0.528</v>
      </c>
      <c r="DC105" s="231">
        <f t="shared" si="80"/>
        <v>0.528</v>
      </c>
      <c r="DD105" s="231">
        <v>1</v>
      </c>
      <c r="DE105" s="231">
        <f>(DE109-DE102*100)/2*16*0.033</f>
        <v>0.528</v>
      </c>
      <c r="DF105" s="231">
        <f>(DF109-DF102*100)/2*16*0.033</f>
        <v>0.528</v>
      </c>
      <c r="DG105" s="152"/>
    </row>
    <row r="106" spans="1:111" s="125" customFormat="1" ht="12.75">
      <c r="A106" s="186"/>
      <c r="B106" s="188" t="s">
        <v>337</v>
      </c>
      <c r="C106" s="182" t="s">
        <v>34</v>
      </c>
      <c r="D106" s="183">
        <v>204.2069428</v>
      </c>
      <c r="E106" s="184">
        <v>204.2069428</v>
      </c>
      <c r="F106" s="231">
        <f>F102*100/2*1*0.03</f>
        <v>0.6</v>
      </c>
      <c r="G106" s="231">
        <f aca="true" t="shared" si="81" ref="G106:BR106">G102*100/2*1*0.03</f>
        <v>0.6</v>
      </c>
      <c r="H106" s="231">
        <f t="shared" si="81"/>
        <v>0.6</v>
      </c>
      <c r="I106" s="231">
        <f t="shared" si="81"/>
        <v>1.2</v>
      </c>
      <c r="J106" s="231">
        <f t="shared" si="81"/>
        <v>0.8999999999999999</v>
      </c>
      <c r="K106" s="231">
        <f t="shared" si="81"/>
        <v>0.6</v>
      </c>
      <c r="L106" s="231">
        <f t="shared" si="81"/>
        <v>1.2</v>
      </c>
      <c r="M106" s="231">
        <f t="shared" si="81"/>
        <v>0.6</v>
      </c>
      <c r="N106" s="231">
        <f t="shared" si="81"/>
        <v>0.8999999999999999</v>
      </c>
      <c r="O106" s="231">
        <f t="shared" si="81"/>
        <v>0.8999999999999999</v>
      </c>
      <c r="P106" s="231">
        <f t="shared" si="81"/>
        <v>0.6</v>
      </c>
      <c r="Q106" s="231">
        <f t="shared" si="81"/>
        <v>0.6</v>
      </c>
      <c r="R106" s="231">
        <f t="shared" si="81"/>
        <v>1.2</v>
      </c>
      <c r="S106" s="231">
        <f t="shared" si="81"/>
        <v>0.6</v>
      </c>
      <c r="T106" s="231">
        <f t="shared" si="81"/>
        <v>1.2</v>
      </c>
      <c r="U106" s="231">
        <f t="shared" si="81"/>
        <v>0.8999999999999999</v>
      </c>
      <c r="V106" s="231">
        <f t="shared" si="81"/>
        <v>0.6</v>
      </c>
      <c r="W106" s="231">
        <f t="shared" si="81"/>
        <v>0.6</v>
      </c>
      <c r="X106" s="231">
        <f t="shared" si="81"/>
        <v>0.6</v>
      </c>
      <c r="Y106" s="231">
        <f t="shared" si="81"/>
        <v>0.6</v>
      </c>
      <c r="Z106" s="231">
        <f t="shared" si="81"/>
        <v>0.6</v>
      </c>
      <c r="AA106" s="231">
        <f t="shared" si="81"/>
        <v>0.8999999999999999</v>
      </c>
      <c r="AB106" s="231">
        <f t="shared" si="81"/>
        <v>0.6</v>
      </c>
      <c r="AC106" s="231">
        <f t="shared" si="81"/>
        <v>0.6</v>
      </c>
      <c r="AD106" s="231">
        <f t="shared" si="81"/>
        <v>1.5</v>
      </c>
      <c r="AE106" s="231">
        <f t="shared" si="81"/>
        <v>1.2</v>
      </c>
      <c r="AF106" s="231">
        <v>1</v>
      </c>
      <c r="AG106" s="231">
        <f t="shared" si="81"/>
        <v>0.27</v>
      </c>
      <c r="AH106" s="231">
        <f t="shared" si="81"/>
        <v>0.8099999999999999</v>
      </c>
      <c r="AI106" s="231">
        <f t="shared" si="81"/>
        <v>0.8999999999999999</v>
      </c>
      <c r="AJ106" s="231">
        <f t="shared" si="81"/>
        <v>0.54</v>
      </c>
      <c r="AK106" s="231">
        <f t="shared" si="81"/>
        <v>0.6</v>
      </c>
      <c r="AL106" s="231">
        <f t="shared" si="81"/>
        <v>0.6</v>
      </c>
      <c r="AM106" s="231">
        <f t="shared" si="81"/>
        <v>0.6</v>
      </c>
      <c r="AN106" s="231">
        <f t="shared" si="81"/>
        <v>0.6</v>
      </c>
      <c r="AO106" s="231">
        <f t="shared" si="81"/>
        <v>0.8999999999999999</v>
      </c>
      <c r="AP106" s="231">
        <f t="shared" si="81"/>
        <v>0.6</v>
      </c>
      <c r="AQ106" s="231"/>
      <c r="AR106" s="231"/>
      <c r="AS106" s="231">
        <f t="shared" si="81"/>
        <v>0.6</v>
      </c>
      <c r="AT106" s="231">
        <f t="shared" si="81"/>
        <v>0.6</v>
      </c>
      <c r="AU106" s="231">
        <f t="shared" si="81"/>
        <v>1.5</v>
      </c>
      <c r="AV106" s="231">
        <f t="shared" si="81"/>
        <v>0.8099999999999999</v>
      </c>
      <c r="AW106" s="231">
        <f t="shared" si="81"/>
        <v>0.6</v>
      </c>
      <c r="AX106" s="231">
        <f t="shared" si="81"/>
        <v>0.6</v>
      </c>
      <c r="AY106" s="231">
        <f t="shared" si="81"/>
        <v>0.75</v>
      </c>
      <c r="AZ106" s="231">
        <f t="shared" si="81"/>
        <v>0.6</v>
      </c>
      <c r="BA106" s="231">
        <f t="shared" si="81"/>
        <v>0.6</v>
      </c>
      <c r="BB106" s="231">
        <f t="shared" si="81"/>
        <v>0.6</v>
      </c>
      <c r="BC106" s="231">
        <f t="shared" si="81"/>
        <v>0.6</v>
      </c>
      <c r="BD106" s="231">
        <f t="shared" si="81"/>
        <v>0.6</v>
      </c>
      <c r="BE106" s="231">
        <f t="shared" si="81"/>
        <v>0.54</v>
      </c>
      <c r="BF106" s="231">
        <f t="shared" si="81"/>
        <v>0.8400000000000001</v>
      </c>
      <c r="BG106" s="231">
        <f t="shared" si="81"/>
        <v>0.6</v>
      </c>
      <c r="BH106" s="231">
        <f t="shared" si="81"/>
        <v>0.6</v>
      </c>
      <c r="BI106" s="231">
        <f t="shared" si="81"/>
        <v>0.6</v>
      </c>
      <c r="BJ106" s="231">
        <f t="shared" si="81"/>
        <v>0.6</v>
      </c>
      <c r="BK106" s="231">
        <f t="shared" si="81"/>
        <v>0.6</v>
      </c>
      <c r="BL106" s="231">
        <f t="shared" si="81"/>
        <v>0.6</v>
      </c>
      <c r="BM106" s="231">
        <f t="shared" si="81"/>
        <v>0.6</v>
      </c>
      <c r="BN106" s="231">
        <v>0.6</v>
      </c>
      <c r="BO106" s="231">
        <f t="shared" si="81"/>
        <v>0.75</v>
      </c>
      <c r="BP106" s="231">
        <f t="shared" si="81"/>
        <v>0.8999999999999999</v>
      </c>
      <c r="BQ106" s="231">
        <f t="shared" si="81"/>
        <v>0.8999999999999999</v>
      </c>
      <c r="BR106" s="231">
        <f t="shared" si="81"/>
        <v>0.6</v>
      </c>
      <c r="BS106" s="231">
        <f aca="true" t="shared" si="82" ref="BS106:DF106">BS102*100/2*1*0.03</f>
        <v>0.6</v>
      </c>
      <c r="BT106" s="231">
        <f t="shared" si="82"/>
        <v>0.6</v>
      </c>
      <c r="BU106" s="231">
        <f t="shared" si="82"/>
        <v>1.08</v>
      </c>
      <c r="BV106" s="231">
        <f t="shared" si="82"/>
        <v>0.6</v>
      </c>
      <c r="BW106" s="231">
        <f t="shared" si="82"/>
        <v>0.6</v>
      </c>
      <c r="BX106" s="231">
        <f t="shared" si="82"/>
        <v>1.2</v>
      </c>
      <c r="BY106" s="231">
        <f t="shared" si="82"/>
        <v>0.6</v>
      </c>
      <c r="BZ106" s="231">
        <f t="shared" si="82"/>
        <v>0.78</v>
      </c>
      <c r="CA106" s="231">
        <f t="shared" si="82"/>
        <v>0.8999999999999999</v>
      </c>
      <c r="CB106" s="231">
        <f t="shared" si="82"/>
        <v>0.6</v>
      </c>
      <c r="CC106" s="231">
        <f t="shared" si="82"/>
        <v>1.5</v>
      </c>
      <c r="CD106" s="231">
        <f t="shared" si="82"/>
        <v>0.8999999999999999</v>
      </c>
      <c r="CE106" s="231">
        <f t="shared" si="82"/>
        <v>0.8999999999999999</v>
      </c>
      <c r="CF106" s="231">
        <f t="shared" si="82"/>
        <v>0.6</v>
      </c>
      <c r="CG106" s="231">
        <f t="shared" si="82"/>
        <v>0.6</v>
      </c>
      <c r="CH106" s="231">
        <f t="shared" si="82"/>
        <v>0.6</v>
      </c>
      <c r="CI106" s="231">
        <f t="shared" si="82"/>
        <v>1.2</v>
      </c>
      <c r="CJ106" s="231">
        <v>5</v>
      </c>
      <c r="CK106" s="231">
        <f t="shared" si="82"/>
        <v>0.6</v>
      </c>
      <c r="CL106" s="231">
        <v>5</v>
      </c>
      <c r="CM106" s="231">
        <f t="shared" si="82"/>
        <v>0.8999999999999999</v>
      </c>
      <c r="CN106" s="231">
        <v>5</v>
      </c>
      <c r="CO106" s="231">
        <f t="shared" si="82"/>
        <v>0.6</v>
      </c>
      <c r="CP106" s="231">
        <f t="shared" si="82"/>
        <v>0.6</v>
      </c>
      <c r="CQ106" s="231">
        <f t="shared" si="82"/>
        <v>1.08</v>
      </c>
      <c r="CR106" s="231"/>
      <c r="CS106" s="231"/>
      <c r="CT106" s="231">
        <f t="shared" si="82"/>
        <v>1.89</v>
      </c>
      <c r="CU106" s="231">
        <f t="shared" si="82"/>
        <v>1.08</v>
      </c>
      <c r="CV106" s="231">
        <f t="shared" si="82"/>
        <v>1.6199999999999999</v>
      </c>
      <c r="CW106" s="231">
        <f t="shared" si="82"/>
        <v>1.2</v>
      </c>
      <c r="CX106" s="231">
        <f t="shared" si="82"/>
        <v>1.2</v>
      </c>
      <c r="CY106" s="231">
        <f t="shared" si="82"/>
        <v>0.6</v>
      </c>
      <c r="CZ106" s="231">
        <f t="shared" si="82"/>
        <v>0.69</v>
      </c>
      <c r="DA106" s="231">
        <f t="shared" si="82"/>
        <v>1.89</v>
      </c>
      <c r="DB106" s="231"/>
      <c r="DC106" s="231"/>
      <c r="DD106" s="231"/>
      <c r="DE106" s="231">
        <v>1</v>
      </c>
      <c r="DF106" s="231">
        <f t="shared" si="82"/>
        <v>0.8999999999999999</v>
      </c>
      <c r="DG106" s="152"/>
    </row>
    <row r="107" spans="1:111" s="125" customFormat="1" ht="12.75">
      <c r="A107" s="186"/>
      <c r="B107" s="188" t="s">
        <v>338</v>
      </c>
      <c r="C107" s="182" t="s">
        <v>34</v>
      </c>
      <c r="D107" s="183">
        <v>336.9</v>
      </c>
      <c r="E107" s="184">
        <v>336.9</v>
      </c>
      <c r="F107" s="231">
        <f>F102*100/2*3*0.03</f>
        <v>1.7999999999999998</v>
      </c>
      <c r="G107" s="231">
        <f aca="true" t="shared" si="83" ref="G107:BR107">G102*100/2*3*0.03</f>
        <v>1.7999999999999998</v>
      </c>
      <c r="H107" s="231">
        <f t="shared" si="83"/>
        <v>1.7999999999999998</v>
      </c>
      <c r="I107" s="231">
        <f t="shared" si="83"/>
        <v>3.5999999999999996</v>
      </c>
      <c r="J107" s="231">
        <f t="shared" si="83"/>
        <v>2.6999999999999997</v>
      </c>
      <c r="K107" s="231">
        <f t="shared" si="83"/>
        <v>1.7999999999999998</v>
      </c>
      <c r="L107" s="231">
        <f t="shared" si="83"/>
        <v>3.5999999999999996</v>
      </c>
      <c r="M107" s="231">
        <f t="shared" si="83"/>
        <v>1.7999999999999998</v>
      </c>
      <c r="N107" s="231">
        <f t="shared" si="83"/>
        <v>2.6999999999999997</v>
      </c>
      <c r="O107" s="231">
        <f t="shared" si="83"/>
        <v>2.6999999999999997</v>
      </c>
      <c r="P107" s="231">
        <f t="shared" si="83"/>
        <v>1.7999999999999998</v>
      </c>
      <c r="Q107" s="231">
        <f t="shared" si="83"/>
        <v>1.7999999999999998</v>
      </c>
      <c r="R107" s="231">
        <f t="shared" si="83"/>
        <v>3.5999999999999996</v>
      </c>
      <c r="S107" s="231">
        <f t="shared" si="83"/>
        <v>1.7999999999999998</v>
      </c>
      <c r="T107" s="231">
        <f t="shared" si="83"/>
        <v>3.5999999999999996</v>
      </c>
      <c r="U107" s="231">
        <f t="shared" si="83"/>
        <v>2.6999999999999997</v>
      </c>
      <c r="V107" s="231">
        <f t="shared" si="83"/>
        <v>1.7999999999999998</v>
      </c>
      <c r="W107" s="231">
        <f t="shared" si="83"/>
        <v>1.7999999999999998</v>
      </c>
      <c r="X107" s="231">
        <f t="shared" si="83"/>
        <v>1.7999999999999998</v>
      </c>
      <c r="Y107" s="231">
        <f t="shared" si="83"/>
        <v>1.7999999999999998</v>
      </c>
      <c r="Z107" s="231">
        <f t="shared" si="83"/>
        <v>1.7999999999999998</v>
      </c>
      <c r="AA107" s="231">
        <f t="shared" si="83"/>
        <v>2.6999999999999997</v>
      </c>
      <c r="AB107" s="231">
        <f t="shared" si="83"/>
        <v>1.7999999999999998</v>
      </c>
      <c r="AC107" s="231">
        <f t="shared" si="83"/>
        <v>1.7999999999999998</v>
      </c>
      <c r="AD107" s="231">
        <f t="shared" si="83"/>
        <v>4.5</v>
      </c>
      <c r="AE107" s="231">
        <f t="shared" si="83"/>
        <v>3.5999999999999996</v>
      </c>
      <c r="AF107" s="231">
        <f t="shared" si="83"/>
        <v>0.8099999999999999</v>
      </c>
      <c r="AG107" s="231">
        <f t="shared" si="83"/>
        <v>0.8099999999999999</v>
      </c>
      <c r="AH107" s="231">
        <f t="shared" si="83"/>
        <v>2.4299999999999997</v>
      </c>
      <c r="AI107" s="231">
        <f t="shared" si="83"/>
        <v>2.6999999999999997</v>
      </c>
      <c r="AJ107" s="231">
        <f t="shared" si="83"/>
        <v>1.6199999999999999</v>
      </c>
      <c r="AK107" s="231">
        <f t="shared" si="83"/>
        <v>1.7999999999999998</v>
      </c>
      <c r="AL107" s="231">
        <f t="shared" si="83"/>
        <v>1.7999999999999998</v>
      </c>
      <c r="AM107" s="231">
        <f t="shared" si="83"/>
        <v>1.7999999999999998</v>
      </c>
      <c r="AN107" s="231">
        <f t="shared" si="83"/>
        <v>1.7999999999999998</v>
      </c>
      <c r="AO107" s="231">
        <f t="shared" si="83"/>
        <v>2.6999999999999997</v>
      </c>
      <c r="AP107" s="231">
        <f t="shared" si="83"/>
        <v>1.7999999999999998</v>
      </c>
      <c r="AQ107" s="231"/>
      <c r="AR107" s="231">
        <f t="shared" si="83"/>
        <v>0.8999999999999999</v>
      </c>
      <c r="AS107" s="231">
        <f t="shared" si="83"/>
        <v>1.7999999999999998</v>
      </c>
      <c r="AT107" s="231">
        <f t="shared" si="83"/>
        <v>1.7999999999999998</v>
      </c>
      <c r="AU107" s="231">
        <f t="shared" si="83"/>
        <v>4.5</v>
      </c>
      <c r="AV107" s="231">
        <f t="shared" si="83"/>
        <v>2.4299999999999997</v>
      </c>
      <c r="AW107" s="231">
        <f t="shared" si="83"/>
        <v>1.7999999999999998</v>
      </c>
      <c r="AX107" s="231">
        <f t="shared" si="83"/>
        <v>1.7999999999999998</v>
      </c>
      <c r="AY107" s="231">
        <f t="shared" si="83"/>
        <v>2.25</v>
      </c>
      <c r="AZ107" s="231">
        <f t="shared" si="83"/>
        <v>1.7999999999999998</v>
      </c>
      <c r="BA107" s="231">
        <f t="shared" si="83"/>
        <v>1.7999999999999998</v>
      </c>
      <c r="BB107" s="231">
        <f t="shared" si="83"/>
        <v>1.7999999999999998</v>
      </c>
      <c r="BC107" s="231">
        <f t="shared" si="83"/>
        <v>1.7999999999999998</v>
      </c>
      <c r="BD107" s="231">
        <f t="shared" si="83"/>
        <v>1.7999999999999998</v>
      </c>
      <c r="BE107" s="231">
        <f t="shared" si="83"/>
        <v>1.6199999999999999</v>
      </c>
      <c r="BF107" s="231">
        <f t="shared" si="83"/>
        <v>2.5200000000000005</v>
      </c>
      <c r="BG107" s="231">
        <f t="shared" si="83"/>
        <v>1.7999999999999998</v>
      </c>
      <c r="BH107" s="231">
        <f t="shared" si="83"/>
        <v>1.7999999999999998</v>
      </c>
      <c r="BI107" s="231">
        <f t="shared" si="83"/>
        <v>1.7999999999999998</v>
      </c>
      <c r="BJ107" s="231">
        <f t="shared" si="83"/>
        <v>1.7999999999999998</v>
      </c>
      <c r="BK107" s="231">
        <f t="shared" si="83"/>
        <v>1.7999999999999998</v>
      </c>
      <c r="BL107" s="231">
        <f t="shared" si="83"/>
        <v>1.7999999999999998</v>
      </c>
      <c r="BM107" s="231">
        <f t="shared" si="83"/>
        <v>1.7999999999999998</v>
      </c>
      <c r="BN107" s="231">
        <v>1.7999999999999998</v>
      </c>
      <c r="BO107" s="231">
        <f t="shared" si="83"/>
        <v>2.25</v>
      </c>
      <c r="BP107" s="231">
        <f t="shared" si="83"/>
        <v>2.6999999999999997</v>
      </c>
      <c r="BQ107" s="231">
        <f t="shared" si="83"/>
        <v>2.6999999999999997</v>
      </c>
      <c r="BR107" s="231">
        <f t="shared" si="83"/>
        <v>1.7999999999999998</v>
      </c>
      <c r="BS107" s="231">
        <f aca="true" t="shared" si="84" ref="BS107:DF107">BS102*100/2*3*0.03</f>
        <v>1.7999999999999998</v>
      </c>
      <c r="BT107" s="231">
        <f t="shared" si="84"/>
        <v>1.7999999999999998</v>
      </c>
      <c r="BU107" s="231">
        <f t="shared" si="84"/>
        <v>3.2399999999999998</v>
      </c>
      <c r="BV107" s="231">
        <f t="shared" si="84"/>
        <v>1.7999999999999998</v>
      </c>
      <c r="BW107" s="231">
        <f t="shared" si="84"/>
        <v>1.7999999999999998</v>
      </c>
      <c r="BX107" s="231">
        <f t="shared" si="84"/>
        <v>3.5999999999999996</v>
      </c>
      <c r="BY107" s="231">
        <f t="shared" si="84"/>
        <v>1.7999999999999998</v>
      </c>
      <c r="BZ107" s="231">
        <f t="shared" si="84"/>
        <v>2.34</v>
      </c>
      <c r="CA107" s="231">
        <f t="shared" si="84"/>
        <v>2.6999999999999997</v>
      </c>
      <c r="CB107" s="231">
        <f t="shared" si="84"/>
        <v>1.7999999999999998</v>
      </c>
      <c r="CC107" s="231">
        <f t="shared" si="84"/>
        <v>4.5</v>
      </c>
      <c r="CD107" s="231">
        <f t="shared" si="84"/>
        <v>2.6999999999999997</v>
      </c>
      <c r="CE107" s="231">
        <f t="shared" si="84"/>
        <v>2.6999999999999997</v>
      </c>
      <c r="CF107" s="231">
        <f t="shared" si="84"/>
        <v>1.7999999999999998</v>
      </c>
      <c r="CG107" s="231">
        <f t="shared" si="84"/>
        <v>1.7999999999999998</v>
      </c>
      <c r="CH107" s="231">
        <f t="shared" si="84"/>
        <v>1.7999999999999998</v>
      </c>
      <c r="CI107" s="231">
        <f t="shared" si="84"/>
        <v>3.5999999999999996</v>
      </c>
      <c r="CJ107" s="231">
        <f t="shared" si="84"/>
        <v>1.7999999999999998</v>
      </c>
      <c r="CK107" s="231">
        <f t="shared" si="84"/>
        <v>1.7999999999999998</v>
      </c>
      <c r="CL107" s="231">
        <f t="shared" si="84"/>
        <v>0.8999999999999999</v>
      </c>
      <c r="CM107" s="231">
        <f t="shared" si="84"/>
        <v>2.6999999999999997</v>
      </c>
      <c r="CN107" s="231">
        <f t="shared" si="84"/>
        <v>1.7999999999999998</v>
      </c>
      <c r="CO107" s="231">
        <f t="shared" si="84"/>
        <v>1.7999999999999998</v>
      </c>
      <c r="CP107" s="231">
        <f t="shared" si="84"/>
        <v>1.7999999999999998</v>
      </c>
      <c r="CQ107" s="231">
        <f t="shared" si="84"/>
        <v>3.2399999999999998</v>
      </c>
      <c r="CR107" s="231">
        <f t="shared" si="84"/>
        <v>0.8099999999999999</v>
      </c>
      <c r="CS107" s="231">
        <f t="shared" si="84"/>
        <v>0.72</v>
      </c>
      <c r="CT107" s="231">
        <f t="shared" si="84"/>
        <v>5.67</v>
      </c>
      <c r="CU107" s="231">
        <f t="shared" si="84"/>
        <v>3.2399999999999998</v>
      </c>
      <c r="CV107" s="231">
        <f t="shared" si="84"/>
        <v>4.859999999999999</v>
      </c>
      <c r="CW107" s="231">
        <f t="shared" si="84"/>
        <v>3.5999999999999996</v>
      </c>
      <c r="CX107" s="231">
        <f t="shared" si="84"/>
        <v>3.5999999999999996</v>
      </c>
      <c r="CY107" s="231">
        <f t="shared" si="84"/>
        <v>1.7999999999999998</v>
      </c>
      <c r="CZ107" s="231">
        <f t="shared" si="84"/>
        <v>2.07</v>
      </c>
      <c r="DA107" s="231">
        <f t="shared" si="84"/>
        <v>5.67</v>
      </c>
      <c r="DB107" s="231"/>
      <c r="DC107" s="231"/>
      <c r="DD107" s="231"/>
      <c r="DE107" s="231">
        <f t="shared" si="84"/>
        <v>1.3499999999999999</v>
      </c>
      <c r="DF107" s="231">
        <f t="shared" si="84"/>
        <v>2.6999999999999997</v>
      </c>
      <c r="DG107" s="152"/>
    </row>
    <row r="108" spans="1:111" s="125" customFormat="1" ht="12.75">
      <c r="A108" s="186"/>
      <c r="B108" s="188" t="s">
        <v>156</v>
      </c>
      <c r="C108" s="182" t="s">
        <v>34</v>
      </c>
      <c r="D108" s="183">
        <v>24.3596232</v>
      </c>
      <c r="E108" s="184">
        <v>24.3596232</v>
      </c>
      <c r="F108" s="185">
        <v>252</v>
      </c>
      <c r="G108" s="185">
        <v>252</v>
      </c>
      <c r="H108" s="185">
        <v>252</v>
      </c>
      <c r="I108" s="185">
        <v>504</v>
      </c>
      <c r="J108" s="185">
        <v>384</v>
      </c>
      <c r="K108" s="185">
        <v>252</v>
      </c>
      <c r="L108" s="185">
        <v>504</v>
      </c>
      <c r="M108" s="185">
        <v>252</v>
      </c>
      <c r="N108" s="185">
        <v>384</v>
      </c>
      <c r="O108" s="185">
        <v>384</v>
      </c>
      <c r="P108" s="185">
        <v>252</v>
      </c>
      <c r="Q108" s="185">
        <v>252</v>
      </c>
      <c r="R108" s="185">
        <v>504</v>
      </c>
      <c r="S108" s="185">
        <v>252</v>
      </c>
      <c r="T108" s="185">
        <v>504</v>
      </c>
      <c r="U108" s="185">
        <v>384</v>
      </c>
      <c r="V108" s="185">
        <v>252</v>
      </c>
      <c r="W108" s="185">
        <v>252</v>
      </c>
      <c r="X108" s="185">
        <v>252</v>
      </c>
      <c r="Y108" s="185">
        <v>252</v>
      </c>
      <c r="Z108" s="185">
        <v>252</v>
      </c>
      <c r="AA108" s="185">
        <v>384</v>
      </c>
      <c r="AB108" s="185">
        <v>252</v>
      </c>
      <c r="AC108" s="185">
        <v>252</v>
      </c>
      <c r="AD108" s="185">
        <v>636</v>
      </c>
      <c r="AE108" s="185">
        <v>504</v>
      </c>
      <c r="AF108" s="185">
        <v>228</v>
      </c>
      <c r="AG108" s="185">
        <v>228</v>
      </c>
      <c r="AH108" s="185">
        <v>336</v>
      </c>
      <c r="AI108" s="185">
        <v>384</v>
      </c>
      <c r="AJ108" s="185">
        <v>228</v>
      </c>
      <c r="AK108" s="185">
        <v>252</v>
      </c>
      <c r="AL108" s="185">
        <v>252</v>
      </c>
      <c r="AM108" s="185">
        <v>252</v>
      </c>
      <c r="AN108" s="185">
        <v>252</v>
      </c>
      <c r="AO108" s="185">
        <v>384</v>
      </c>
      <c r="AP108" s="185">
        <v>252</v>
      </c>
      <c r="AQ108" s="185"/>
      <c r="AR108" s="185">
        <v>132</v>
      </c>
      <c r="AS108" s="185">
        <v>252</v>
      </c>
      <c r="AT108" s="185">
        <v>252</v>
      </c>
      <c r="AU108" s="185">
        <v>636</v>
      </c>
      <c r="AV108" s="185">
        <v>336</v>
      </c>
      <c r="AW108" s="185">
        <v>252</v>
      </c>
      <c r="AX108" s="185">
        <v>252</v>
      </c>
      <c r="AY108" s="185">
        <v>312</v>
      </c>
      <c r="AZ108" s="185">
        <v>252</v>
      </c>
      <c r="BA108" s="185">
        <v>252</v>
      </c>
      <c r="BB108" s="185">
        <v>252</v>
      </c>
      <c r="BC108" s="185">
        <v>252</v>
      </c>
      <c r="BD108" s="185">
        <v>252</v>
      </c>
      <c r="BE108" s="185">
        <v>228</v>
      </c>
      <c r="BF108" s="185">
        <v>336</v>
      </c>
      <c r="BG108" s="185">
        <v>252</v>
      </c>
      <c r="BH108" s="185">
        <v>252</v>
      </c>
      <c r="BI108" s="185">
        <v>252</v>
      </c>
      <c r="BJ108" s="185">
        <v>252</v>
      </c>
      <c r="BK108" s="185">
        <v>252</v>
      </c>
      <c r="BL108" s="185">
        <v>252</v>
      </c>
      <c r="BM108" s="185">
        <v>252</v>
      </c>
      <c r="BN108" s="185">
        <v>252</v>
      </c>
      <c r="BO108" s="185">
        <v>252</v>
      </c>
      <c r="BP108" s="185">
        <v>372</v>
      </c>
      <c r="BQ108" s="185">
        <v>372</v>
      </c>
      <c r="BR108" s="185">
        <v>252</v>
      </c>
      <c r="BS108" s="185">
        <v>252</v>
      </c>
      <c r="BT108" s="185">
        <v>252</v>
      </c>
      <c r="BU108" s="185">
        <v>456</v>
      </c>
      <c r="BV108" s="185">
        <v>252</v>
      </c>
      <c r="BW108" s="185">
        <v>252</v>
      </c>
      <c r="BX108" s="185">
        <v>492</v>
      </c>
      <c r="BY108" s="185">
        <v>252</v>
      </c>
      <c r="BZ108" s="185">
        <v>332</v>
      </c>
      <c r="CA108" s="185">
        <v>372</v>
      </c>
      <c r="CB108" s="185">
        <v>252</v>
      </c>
      <c r="CC108" s="185">
        <v>624</v>
      </c>
      <c r="CD108" s="185">
        <v>372</v>
      </c>
      <c r="CE108" s="185">
        <v>372</v>
      </c>
      <c r="CF108" s="185">
        <v>252</v>
      </c>
      <c r="CG108" s="185">
        <v>252</v>
      </c>
      <c r="CH108" s="185">
        <v>252</v>
      </c>
      <c r="CI108" s="185">
        <v>516</v>
      </c>
      <c r="CJ108" s="185">
        <v>252</v>
      </c>
      <c r="CK108" s="185">
        <v>252</v>
      </c>
      <c r="CL108" s="185">
        <v>132</v>
      </c>
      <c r="CM108" s="185">
        <v>372</v>
      </c>
      <c r="CN108" s="185">
        <v>252</v>
      </c>
      <c r="CO108" s="185">
        <v>252</v>
      </c>
      <c r="CP108" s="185">
        <v>252</v>
      </c>
      <c r="CQ108" s="185">
        <v>480</v>
      </c>
      <c r="CR108" s="185">
        <v>120</v>
      </c>
      <c r="CS108" s="185">
        <v>156</v>
      </c>
      <c r="CT108" s="185">
        <v>792</v>
      </c>
      <c r="CU108" s="185">
        <v>456</v>
      </c>
      <c r="CV108" s="185">
        <v>744</v>
      </c>
      <c r="CW108" s="185">
        <v>540</v>
      </c>
      <c r="CX108" s="185">
        <v>540</v>
      </c>
      <c r="CY108" s="185">
        <v>252</v>
      </c>
      <c r="CZ108" s="185">
        <v>288</v>
      </c>
      <c r="DA108" s="185">
        <v>792</v>
      </c>
      <c r="DB108" s="185">
        <v>60</v>
      </c>
      <c r="DC108" s="185">
        <v>16</v>
      </c>
      <c r="DD108" s="185">
        <v>48</v>
      </c>
      <c r="DE108" s="185">
        <v>192</v>
      </c>
      <c r="DF108" s="185">
        <v>384</v>
      </c>
      <c r="DG108" s="152"/>
    </row>
    <row r="109" spans="1:111" s="125" customFormat="1" ht="22.5">
      <c r="A109" s="186"/>
      <c r="B109" s="188" t="s">
        <v>157</v>
      </c>
      <c r="C109" s="182" t="s">
        <v>34</v>
      </c>
      <c r="D109" s="183">
        <v>327.63</v>
      </c>
      <c r="E109" s="184">
        <v>327.63</v>
      </c>
      <c r="F109" s="185">
        <v>42</v>
      </c>
      <c r="G109" s="185">
        <v>42</v>
      </c>
      <c r="H109" s="185">
        <v>42</v>
      </c>
      <c r="I109" s="185">
        <v>84</v>
      </c>
      <c r="J109" s="185">
        <v>64</v>
      </c>
      <c r="K109" s="185">
        <v>42</v>
      </c>
      <c r="L109" s="185">
        <v>84</v>
      </c>
      <c r="M109" s="185">
        <v>42</v>
      </c>
      <c r="N109" s="185">
        <v>64</v>
      </c>
      <c r="O109" s="185">
        <v>64</v>
      </c>
      <c r="P109" s="185">
        <v>42</v>
      </c>
      <c r="Q109" s="185">
        <v>42</v>
      </c>
      <c r="R109" s="185">
        <v>84</v>
      </c>
      <c r="S109" s="185">
        <v>42</v>
      </c>
      <c r="T109" s="185">
        <v>84</v>
      </c>
      <c r="U109" s="185">
        <v>64</v>
      </c>
      <c r="V109" s="185">
        <v>42</v>
      </c>
      <c r="W109" s="185">
        <v>42</v>
      </c>
      <c r="X109" s="185">
        <v>42</v>
      </c>
      <c r="Y109" s="185">
        <v>42</v>
      </c>
      <c r="Z109" s="185">
        <v>42</v>
      </c>
      <c r="AA109" s="185">
        <v>64</v>
      </c>
      <c r="AB109" s="185">
        <v>42</v>
      </c>
      <c r="AC109" s="185">
        <v>42</v>
      </c>
      <c r="AD109" s="185">
        <v>106</v>
      </c>
      <c r="AE109" s="185">
        <v>84</v>
      </c>
      <c r="AF109" s="185">
        <v>38</v>
      </c>
      <c r="AG109" s="185">
        <v>38</v>
      </c>
      <c r="AH109" s="185">
        <v>56</v>
      </c>
      <c r="AI109" s="185">
        <v>64</v>
      </c>
      <c r="AJ109" s="185">
        <v>38</v>
      </c>
      <c r="AK109" s="185">
        <v>42</v>
      </c>
      <c r="AL109" s="185">
        <v>42</v>
      </c>
      <c r="AM109" s="185">
        <v>42</v>
      </c>
      <c r="AN109" s="185">
        <v>42</v>
      </c>
      <c r="AO109" s="185">
        <v>64</v>
      </c>
      <c r="AP109" s="185">
        <v>42</v>
      </c>
      <c r="AQ109" s="185"/>
      <c r="AR109" s="185">
        <v>22</v>
      </c>
      <c r="AS109" s="185">
        <v>42</v>
      </c>
      <c r="AT109" s="185">
        <v>42</v>
      </c>
      <c r="AU109" s="185">
        <v>106</v>
      </c>
      <c r="AV109" s="185">
        <v>56</v>
      </c>
      <c r="AW109" s="185">
        <v>42</v>
      </c>
      <c r="AX109" s="185">
        <v>42</v>
      </c>
      <c r="AY109" s="185">
        <v>52</v>
      </c>
      <c r="AZ109" s="185">
        <v>42</v>
      </c>
      <c r="BA109" s="185">
        <v>42</v>
      </c>
      <c r="BB109" s="185">
        <v>42</v>
      </c>
      <c r="BC109" s="185">
        <v>42</v>
      </c>
      <c r="BD109" s="185">
        <v>42</v>
      </c>
      <c r="BE109" s="185">
        <v>38</v>
      </c>
      <c r="BF109" s="185">
        <v>58</v>
      </c>
      <c r="BG109" s="185">
        <v>42</v>
      </c>
      <c r="BH109" s="185">
        <v>42</v>
      </c>
      <c r="BI109" s="185">
        <v>42</v>
      </c>
      <c r="BJ109" s="185">
        <v>42</v>
      </c>
      <c r="BK109" s="185">
        <v>42</v>
      </c>
      <c r="BL109" s="185">
        <v>42</v>
      </c>
      <c r="BM109" s="185">
        <v>42</v>
      </c>
      <c r="BN109" s="185">
        <v>42</v>
      </c>
      <c r="BO109" s="185">
        <v>52</v>
      </c>
      <c r="BP109" s="185">
        <v>62</v>
      </c>
      <c r="BQ109" s="185">
        <v>62</v>
      </c>
      <c r="BR109" s="185">
        <v>42</v>
      </c>
      <c r="BS109" s="185">
        <v>42</v>
      </c>
      <c r="BT109" s="185">
        <v>42</v>
      </c>
      <c r="BU109" s="185">
        <v>76</v>
      </c>
      <c r="BV109" s="185">
        <v>42</v>
      </c>
      <c r="BW109" s="185">
        <v>42</v>
      </c>
      <c r="BX109" s="185">
        <v>82</v>
      </c>
      <c r="BY109" s="185">
        <v>46</v>
      </c>
      <c r="BZ109" s="185">
        <v>54</v>
      </c>
      <c r="CA109" s="185">
        <v>62</v>
      </c>
      <c r="CB109" s="185">
        <v>42</v>
      </c>
      <c r="CC109" s="185">
        <v>104</v>
      </c>
      <c r="CD109" s="185">
        <v>62</v>
      </c>
      <c r="CE109" s="185">
        <v>62</v>
      </c>
      <c r="CF109" s="185">
        <v>42</v>
      </c>
      <c r="CG109" s="185">
        <v>42</v>
      </c>
      <c r="CH109" s="185">
        <v>42</v>
      </c>
      <c r="CI109" s="185">
        <v>86</v>
      </c>
      <c r="CJ109" s="185">
        <v>42</v>
      </c>
      <c r="CK109" s="185">
        <v>42</v>
      </c>
      <c r="CL109" s="185">
        <v>22</v>
      </c>
      <c r="CM109" s="185">
        <v>62</v>
      </c>
      <c r="CN109" s="185">
        <v>42</v>
      </c>
      <c r="CO109" s="185">
        <v>42</v>
      </c>
      <c r="CP109" s="185">
        <v>42</v>
      </c>
      <c r="CQ109" s="185">
        <v>80</v>
      </c>
      <c r="CR109" s="185">
        <v>20</v>
      </c>
      <c r="CS109" s="185">
        <v>18</v>
      </c>
      <c r="CT109" s="185">
        <v>132</v>
      </c>
      <c r="CU109" s="185">
        <v>76</v>
      </c>
      <c r="CV109" s="185">
        <v>120</v>
      </c>
      <c r="CW109" s="185">
        <v>88</v>
      </c>
      <c r="CX109" s="185">
        <v>88</v>
      </c>
      <c r="CY109" s="185">
        <v>42</v>
      </c>
      <c r="CZ109" s="185">
        <v>48</v>
      </c>
      <c r="DA109" s="185">
        <v>132</v>
      </c>
      <c r="DB109" s="185">
        <v>10</v>
      </c>
      <c r="DC109" s="185">
        <v>10</v>
      </c>
      <c r="DD109" s="185">
        <v>6</v>
      </c>
      <c r="DE109" s="185">
        <v>32</v>
      </c>
      <c r="DF109" s="185">
        <v>62</v>
      </c>
      <c r="DG109" s="152"/>
    </row>
    <row r="110" spans="1:111" s="125" customFormat="1" ht="12.75">
      <c r="A110" s="186"/>
      <c r="B110" s="188" t="s">
        <v>339</v>
      </c>
      <c r="C110" s="182" t="s">
        <v>42</v>
      </c>
      <c r="D110" s="183">
        <v>78.88</v>
      </c>
      <c r="E110" s="184">
        <v>78.88</v>
      </c>
      <c r="F110" s="185">
        <f aca="true" t="shared" si="85" ref="F110:AP110">F102*10*150*0.017</f>
        <v>10.200000000000001</v>
      </c>
      <c r="G110" s="185">
        <f t="shared" si="85"/>
        <v>10.200000000000001</v>
      </c>
      <c r="H110" s="185">
        <f t="shared" si="85"/>
        <v>10.200000000000001</v>
      </c>
      <c r="I110" s="185">
        <f t="shared" si="85"/>
        <v>20.400000000000002</v>
      </c>
      <c r="J110" s="185">
        <f t="shared" si="85"/>
        <v>15.3</v>
      </c>
      <c r="K110" s="185">
        <f t="shared" si="85"/>
        <v>10.200000000000001</v>
      </c>
      <c r="L110" s="185">
        <f t="shared" si="85"/>
        <v>20.400000000000002</v>
      </c>
      <c r="M110" s="185">
        <f t="shared" si="85"/>
        <v>10.200000000000001</v>
      </c>
      <c r="N110" s="185">
        <f t="shared" si="85"/>
        <v>15.3</v>
      </c>
      <c r="O110" s="185">
        <f t="shared" si="85"/>
        <v>15.3</v>
      </c>
      <c r="P110" s="185">
        <f t="shared" si="85"/>
        <v>10.200000000000001</v>
      </c>
      <c r="Q110" s="185">
        <f t="shared" si="85"/>
        <v>10.200000000000001</v>
      </c>
      <c r="R110" s="185">
        <f t="shared" si="85"/>
        <v>20.400000000000002</v>
      </c>
      <c r="S110" s="185">
        <f t="shared" si="85"/>
        <v>10.200000000000001</v>
      </c>
      <c r="T110" s="185">
        <f t="shared" si="85"/>
        <v>20.400000000000002</v>
      </c>
      <c r="U110" s="185">
        <f t="shared" si="85"/>
        <v>15.3</v>
      </c>
      <c r="V110" s="185">
        <f t="shared" si="85"/>
        <v>10.200000000000001</v>
      </c>
      <c r="W110" s="185">
        <f t="shared" si="85"/>
        <v>10.200000000000001</v>
      </c>
      <c r="X110" s="185">
        <f t="shared" si="85"/>
        <v>10.200000000000001</v>
      </c>
      <c r="Y110" s="185">
        <f t="shared" si="85"/>
        <v>10.200000000000001</v>
      </c>
      <c r="Z110" s="185">
        <f t="shared" si="85"/>
        <v>10.200000000000001</v>
      </c>
      <c r="AA110" s="185">
        <f t="shared" si="85"/>
        <v>15.3</v>
      </c>
      <c r="AB110" s="185">
        <f t="shared" si="85"/>
        <v>10.200000000000001</v>
      </c>
      <c r="AC110" s="185">
        <f t="shared" si="85"/>
        <v>10.200000000000001</v>
      </c>
      <c r="AD110" s="185">
        <f t="shared" si="85"/>
        <v>25.500000000000004</v>
      </c>
      <c r="AE110" s="185">
        <f t="shared" si="85"/>
        <v>20.400000000000002</v>
      </c>
      <c r="AF110" s="185">
        <f t="shared" si="85"/>
        <v>4.590000000000001</v>
      </c>
      <c r="AG110" s="185">
        <f t="shared" si="85"/>
        <v>4.590000000000001</v>
      </c>
      <c r="AH110" s="185">
        <f t="shared" si="85"/>
        <v>13.770000000000001</v>
      </c>
      <c r="AI110" s="185">
        <f t="shared" si="85"/>
        <v>15.3</v>
      </c>
      <c r="AJ110" s="185">
        <f t="shared" si="85"/>
        <v>9.180000000000001</v>
      </c>
      <c r="AK110" s="185">
        <f t="shared" si="85"/>
        <v>10.200000000000001</v>
      </c>
      <c r="AL110" s="185">
        <f t="shared" si="85"/>
        <v>10.200000000000001</v>
      </c>
      <c r="AM110" s="185">
        <f t="shared" si="85"/>
        <v>10.200000000000001</v>
      </c>
      <c r="AN110" s="185">
        <f t="shared" si="85"/>
        <v>10.200000000000001</v>
      </c>
      <c r="AO110" s="185">
        <f t="shared" si="85"/>
        <v>15.3</v>
      </c>
      <c r="AP110" s="185">
        <f t="shared" si="85"/>
        <v>10.200000000000001</v>
      </c>
      <c r="AQ110" s="185"/>
      <c r="AR110" s="185">
        <f aca="true" t="shared" si="86" ref="AR110:BW110">AR102*10*150*0.017</f>
        <v>5.1000000000000005</v>
      </c>
      <c r="AS110" s="185">
        <f t="shared" si="86"/>
        <v>10.200000000000001</v>
      </c>
      <c r="AT110" s="185">
        <f t="shared" si="86"/>
        <v>10.200000000000001</v>
      </c>
      <c r="AU110" s="185">
        <f t="shared" si="86"/>
        <v>25.500000000000004</v>
      </c>
      <c r="AV110" s="185">
        <f t="shared" si="86"/>
        <v>13.770000000000001</v>
      </c>
      <c r="AW110" s="185">
        <f t="shared" si="86"/>
        <v>10.200000000000001</v>
      </c>
      <c r="AX110" s="185">
        <f t="shared" si="86"/>
        <v>10.200000000000001</v>
      </c>
      <c r="AY110" s="185">
        <f t="shared" si="86"/>
        <v>12.750000000000002</v>
      </c>
      <c r="AZ110" s="185">
        <f t="shared" si="86"/>
        <v>10.200000000000001</v>
      </c>
      <c r="BA110" s="185">
        <f t="shared" si="86"/>
        <v>10.200000000000001</v>
      </c>
      <c r="BB110" s="185">
        <f t="shared" si="86"/>
        <v>10.200000000000001</v>
      </c>
      <c r="BC110" s="185">
        <f t="shared" si="86"/>
        <v>10.200000000000001</v>
      </c>
      <c r="BD110" s="185">
        <f t="shared" si="86"/>
        <v>10.200000000000001</v>
      </c>
      <c r="BE110" s="185">
        <f t="shared" si="86"/>
        <v>9.180000000000001</v>
      </c>
      <c r="BF110" s="185">
        <f t="shared" si="86"/>
        <v>14.280000000000003</v>
      </c>
      <c r="BG110" s="185">
        <f t="shared" si="86"/>
        <v>10.200000000000001</v>
      </c>
      <c r="BH110" s="185">
        <f t="shared" si="86"/>
        <v>10.200000000000001</v>
      </c>
      <c r="BI110" s="185">
        <f t="shared" si="86"/>
        <v>10.200000000000001</v>
      </c>
      <c r="BJ110" s="185">
        <f t="shared" si="86"/>
        <v>10.200000000000001</v>
      </c>
      <c r="BK110" s="185">
        <f t="shared" si="86"/>
        <v>10.200000000000001</v>
      </c>
      <c r="BL110" s="185">
        <f t="shared" si="86"/>
        <v>10.200000000000001</v>
      </c>
      <c r="BM110" s="185">
        <f t="shared" si="86"/>
        <v>10.200000000000001</v>
      </c>
      <c r="BN110" s="185">
        <v>5.5</v>
      </c>
      <c r="BO110" s="185">
        <f t="shared" si="86"/>
        <v>12.750000000000002</v>
      </c>
      <c r="BP110" s="185">
        <f t="shared" si="86"/>
        <v>15.3</v>
      </c>
      <c r="BQ110" s="185">
        <f t="shared" si="86"/>
        <v>15.3</v>
      </c>
      <c r="BR110" s="185">
        <f t="shared" si="86"/>
        <v>10.200000000000001</v>
      </c>
      <c r="BS110" s="185">
        <f t="shared" si="86"/>
        <v>10.200000000000001</v>
      </c>
      <c r="BT110" s="185">
        <f t="shared" si="86"/>
        <v>10.200000000000001</v>
      </c>
      <c r="BU110" s="185">
        <f t="shared" si="86"/>
        <v>18.360000000000003</v>
      </c>
      <c r="BV110" s="185">
        <f t="shared" si="86"/>
        <v>10.200000000000001</v>
      </c>
      <c r="BW110" s="185">
        <f t="shared" si="86"/>
        <v>10.200000000000001</v>
      </c>
      <c r="BX110" s="185">
        <f aca="true" t="shared" si="87" ref="BX110:CP110">BX102*10*150*0.017</f>
        <v>20.400000000000002</v>
      </c>
      <c r="BY110" s="185">
        <f t="shared" si="87"/>
        <v>10.200000000000001</v>
      </c>
      <c r="BZ110" s="185">
        <f t="shared" si="87"/>
        <v>13.260000000000002</v>
      </c>
      <c r="CA110" s="185">
        <f t="shared" si="87"/>
        <v>15.3</v>
      </c>
      <c r="CB110" s="185">
        <f t="shared" si="87"/>
        <v>10.200000000000001</v>
      </c>
      <c r="CC110" s="185">
        <f t="shared" si="87"/>
        <v>25.500000000000004</v>
      </c>
      <c r="CD110" s="185">
        <f t="shared" si="87"/>
        <v>15.3</v>
      </c>
      <c r="CE110" s="185">
        <f t="shared" si="87"/>
        <v>15.3</v>
      </c>
      <c r="CF110" s="185">
        <f t="shared" si="87"/>
        <v>10.200000000000001</v>
      </c>
      <c r="CG110" s="185">
        <f t="shared" si="87"/>
        <v>10.200000000000001</v>
      </c>
      <c r="CH110" s="185">
        <f t="shared" si="87"/>
        <v>10.200000000000001</v>
      </c>
      <c r="CI110" s="185">
        <f t="shared" si="87"/>
        <v>20.400000000000002</v>
      </c>
      <c r="CJ110" s="185">
        <f t="shared" si="87"/>
        <v>10.200000000000001</v>
      </c>
      <c r="CK110" s="185">
        <f t="shared" si="87"/>
        <v>10.200000000000001</v>
      </c>
      <c r="CL110" s="185">
        <f t="shared" si="87"/>
        <v>5.1000000000000005</v>
      </c>
      <c r="CM110" s="185">
        <f t="shared" si="87"/>
        <v>15.3</v>
      </c>
      <c r="CN110" s="185">
        <f t="shared" si="87"/>
        <v>10.200000000000001</v>
      </c>
      <c r="CO110" s="185">
        <f t="shared" si="87"/>
        <v>10.200000000000001</v>
      </c>
      <c r="CP110" s="185">
        <f t="shared" si="87"/>
        <v>10.200000000000001</v>
      </c>
      <c r="CQ110" s="185">
        <f aca="true" t="shared" si="88" ref="CQ110:CW110">CQ102*10*150*0.017</f>
        <v>18.360000000000003</v>
      </c>
      <c r="CR110" s="185">
        <f t="shared" si="88"/>
        <v>4.590000000000001</v>
      </c>
      <c r="CS110" s="185">
        <f>CS102*10*150*0.017</f>
        <v>4.08</v>
      </c>
      <c r="CT110" s="185">
        <f t="shared" si="88"/>
        <v>32.13</v>
      </c>
      <c r="CU110" s="185">
        <f>CU102*10*150*0.017</f>
        <v>18.360000000000003</v>
      </c>
      <c r="CV110" s="185">
        <f t="shared" si="88"/>
        <v>27.540000000000003</v>
      </c>
      <c r="CW110" s="185">
        <f t="shared" si="88"/>
        <v>20.400000000000002</v>
      </c>
      <c r="CX110" s="185">
        <f>CX102*10*150*0.017</f>
        <v>20.400000000000002</v>
      </c>
      <c r="CY110" s="185">
        <f>CY102*10*150*0.017</f>
        <v>10.200000000000001</v>
      </c>
      <c r="CZ110" s="185">
        <f>CZ102*10*150*0.017</f>
        <v>11.730000000000002</v>
      </c>
      <c r="DA110" s="185">
        <f>DA102*10*150*0.017</f>
        <v>32.13</v>
      </c>
      <c r="DB110" s="185">
        <f>DB102*10*150*0.017</f>
        <v>2.04</v>
      </c>
      <c r="DC110" s="185"/>
      <c r="DD110" s="185">
        <f>DD102*10*150*0.017</f>
        <v>4.590000000000001</v>
      </c>
      <c r="DE110" s="185">
        <f>DE102*10*150*0.017</f>
        <v>7.65</v>
      </c>
      <c r="DF110" s="185">
        <f>DF102*10*150*0.017</f>
        <v>15.3</v>
      </c>
      <c r="DG110" s="152"/>
    </row>
    <row r="111" spans="1:111" s="125" customFormat="1" ht="12.75">
      <c r="A111" s="186"/>
      <c r="B111" s="188" t="s">
        <v>340</v>
      </c>
      <c r="C111" s="182" t="s">
        <v>34</v>
      </c>
      <c r="D111" s="183">
        <v>96.41</v>
      </c>
      <c r="E111" s="184">
        <v>96.41</v>
      </c>
      <c r="F111" s="231">
        <f>F112*5</f>
        <v>5.7299999999999995</v>
      </c>
      <c r="G111" s="231">
        <f aca="true" t="shared" si="89" ref="G111:BR111">G112*5</f>
        <v>5.7299999999999995</v>
      </c>
      <c r="H111" s="231">
        <f t="shared" si="89"/>
        <v>5.7299999999999995</v>
      </c>
      <c r="I111" s="231">
        <f t="shared" si="89"/>
        <v>11.459999999999999</v>
      </c>
      <c r="J111" s="231">
        <f t="shared" si="89"/>
        <v>8.594999999999999</v>
      </c>
      <c r="K111" s="231">
        <f t="shared" si="89"/>
        <v>5.7299999999999995</v>
      </c>
      <c r="L111" s="231">
        <f t="shared" si="89"/>
        <v>11.459999999999999</v>
      </c>
      <c r="M111" s="231">
        <f t="shared" si="89"/>
        <v>5.7299999999999995</v>
      </c>
      <c r="N111" s="231">
        <f t="shared" si="89"/>
        <v>8.594999999999999</v>
      </c>
      <c r="O111" s="231">
        <f t="shared" si="89"/>
        <v>8.594999999999999</v>
      </c>
      <c r="P111" s="231">
        <f t="shared" si="89"/>
        <v>5.7299999999999995</v>
      </c>
      <c r="Q111" s="231">
        <f t="shared" si="89"/>
        <v>5.7299999999999995</v>
      </c>
      <c r="R111" s="231">
        <f t="shared" si="89"/>
        <v>11.459999999999999</v>
      </c>
      <c r="S111" s="231">
        <f t="shared" si="89"/>
        <v>5.7299999999999995</v>
      </c>
      <c r="T111" s="231">
        <f t="shared" si="89"/>
        <v>11.459999999999999</v>
      </c>
      <c r="U111" s="231">
        <f t="shared" si="89"/>
        <v>8.594999999999999</v>
      </c>
      <c r="V111" s="231">
        <f t="shared" si="89"/>
        <v>5.7299999999999995</v>
      </c>
      <c r="W111" s="231">
        <f t="shared" si="89"/>
        <v>5.7299999999999995</v>
      </c>
      <c r="X111" s="231">
        <f t="shared" si="89"/>
        <v>5.7299999999999995</v>
      </c>
      <c r="Y111" s="231">
        <f t="shared" si="89"/>
        <v>5.7299999999999995</v>
      </c>
      <c r="Z111" s="231">
        <f t="shared" si="89"/>
        <v>5.7299999999999995</v>
      </c>
      <c r="AA111" s="231">
        <f t="shared" si="89"/>
        <v>8.594999999999999</v>
      </c>
      <c r="AB111" s="231">
        <f t="shared" si="89"/>
        <v>5.7299999999999995</v>
      </c>
      <c r="AC111" s="231">
        <f t="shared" si="89"/>
        <v>5.7299999999999995</v>
      </c>
      <c r="AD111" s="231">
        <f t="shared" si="89"/>
        <v>14.325</v>
      </c>
      <c r="AE111" s="231">
        <f t="shared" si="89"/>
        <v>11.459999999999999</v>
      </c>
      <c r="AF111" s="231">
        <f t="shared" si="89"/>
        <v>2.5784999999999996</v>
      </c>
      <c r="AG111" s="231">
        <f t="shared" si="89"/>
        <v>2.5784999999999996</v>
      </c>
      <c r="AH111" s="231">
        <f t="shared" si="89"/>
        <v>7.7355</v>
      </c>
      <c r="AI111" s="231">
        <f t="shared" si="89"/>
        <v>8.594999999999999</v>
      </c>
      <c r="AJ111" s="231">
        <f t="shared" si="89"/>
        <v>5.156999999999999</v>
      </c>
      <c r="AK111" s="231">
        <f t="shared" si="89"/>
        <v>5.7299999999999995</v>
      </c>
      <c r="AL111" s="231">
        <f t="shared" si="89"/>
        <v>5.7299999999999995</v>
      </c>
      <c r="AM111" s="231">
        <f t="shared" si="89"/>
        <v>5.7299999999999995</v>
      </c>
      <c r="AN111" s="231">
        <f t="shared" si="89"/>
        <v>5.7299999999999995</v>
      </c>
      <c r="AO111" s="231">
        <f t="shared" si="89"/>
        <v>8.594999999999999</v>
      </c>
      <c r="AP111" s="231">
        <f t="shared" si="89"/>
        <v>5.7299999999999995</v>
      </c>
      <c r="AQ111" s="231"/>
      <c r="AR111" s="231">
        <f t="shared" si="89"/>
        <v>2.8649999999999998</v>
      </c>
      <c r="AS111" s="231">
        <f t="shared" si="89"/>
        <v>5.7299999999999995</v>
      </c>
      <c r="AT111" s="231">
        <f t="shared" si="89"/>
        <v>5.7299999999999995</v>
      </c>
      <c r="AU111" s="231">
        <f t="shared" si="89"/>
        <v>14.325</v>
      </c>
      <c r="AV111" s="231">
        <f t="shared" si="89"/>
        <v>7.7355</v>
      </c>
      <c r="AW111" s="231">
        <f t="shared" si="89"/>
        <v>5.7299999999999995</v>
      </c>
      <c r="AX111" s="231">
        <f t="shared" si="89"/>
        <v>5.7299999999999995</v>
      </c>
      <c r="AY111" s="231">
        <f t="shared" si="89"/>
        <v>7.1625</v>
      </c>
      <c r="AZ111" s="231">
        <f t="shared" si="89"/>
        <v>5.7299999999999995</v>
      </c>
      <c r="BA111" s="231">
        <f t="shared" si="89"/>
        <v>5.7299999999999995</v>
      </c>
      <c r="BB111" s="231">
        <f t="shared" si="89"/>
        <v>5.7299999999999995</v>
      </c>
      <c r="BC111" s="231">
        <f t="shared" si="89"/>
        <v>5.7299999999999995</v>
      </c>
      <c r="BD111" s="231">
        <f t="shared" si="89"/>
        <v>5.7299999999999995</v>
      </c>
      <c r="BE111" s="231">
        <f t="shared" si="89"/>
        <v>5.156999999999999</v>
      </c>
      <c r="BF111" s="231">
        <f t="shared" si="89"/>
        <v>8.022</v>
      </c>
      <c r="BG111" s="231">
        <f t="shared" si="89"/>
        <v>5.7299999999999995</v>
      </c>
      <c r="BH111" s="231">
        <f t="shared" si="89"/>
        <v>5.7299999999999995</v>
      </c>
      <c r="BI111" s="231">
        <f t="shared" si="89"/>
        <v>5.7299999999999995</v>
      </c>
      <c r="BJ111" s="231">
        <f t="shared" si="89"/>
        <v>5.7299999999999995</v>
      </c>
      <c r="BK111" s="231">
        <f t="shared" si="89"/>
        <v>5.7299999999999995</v>
      </c>
      <c r="BL111" s="231">
        <f t="shared" si="89"/>
        <v>5.7299999999999995</v>
      </c>
      <c r="BM111" s="231">
        <f t="shared" si="89"/>
        <v>5.7299999999999995</v>
      </c>
      <c r="BN111" s="231">
        <v>5.7299999999999995</v>
      </c>
      <c r="BO111" s="231">
        <f t="shared" si="89"/>
        <v>7.1625</v>
      </c>
      <c r="BP111" s="231">
        <f t="shared" si="89"/>
        <v>8.594999999999999</v>
      </c>
      <c r="BQ111" s="231">
        <f t="shared" si="89"/>
        <v>8.594999999999999</v>
      </c>
      <c r="BR111" s="231">
        <f t="shared" si="89"/>
        <v>5.7299999999999995</v>
      </c>
      <c r="BS111" s="231">
        <f aca="true" t="shared" si="90" ref="BS111:DF111">BS112*5</f>
        <v>5.7299999999999995</v>
      </c>
      <c r="BT111" s="231">
        <f t="shared" si="90"/>
        <v>5.7299999999999995</v>
      </c>
      <c r="BU111" s="231">
        <f t="shared" si="90"/>
        <v>10.313999999999998</v>
      </c>
      <c r="BV111" s="231">
        <f t="shared" si="90"/>
        <v>5.7299999999999995</v>
      </c>
      <c r="BW111" s="231">
        <f t="shared" si="90"/>
        <v>5.7299999999999995</v>
      </c>
      <c r="BX111" s="231">
        <f t="shared" si="90"/>
        <v>11.459999999999999</v>
      </c>
      <c r="BY111" s="231">
        <f t="shared" si="90"/>
        <v>5.7299999999999995</v>
      </c>
      <c r="BZ111" s="231">
        <f t="shared" si="90"/>
        <v>7.449</v>
      </c>
      <c r="CA111" s="231">
        <f t="shared" si="90"/>
        <v>8.594999999999999</v>
      </c>
      <c r="CB111" s="231">
        <f t="shared" si="90"/>
        <v>5.7299999999999995</v>
      </c>
      <c r="CC111" s="231">
        <f t="shared" si="90"/>
        <v>14.325</v>
      </c>
      <c r="CD111" s="231">
        <f t="shared" si="90"/>
        <v>8.594999999999999</v>
      </c>
      <c r="CE111" s="231">
        <f t="shared" si="90"/>
        <v>8.594999999999999</v>
      </c>
      <c r="CF111" s="231">
        <f t="shared" si="90"/>
        <v>5.7299999999999995</v>
      </c>
      <c r="CG111" s="231">
        <f t="shared" si="90"/>
        <v>5.7299999999999995</v>
      </c>
      <c r="CH111" s="231">
        <f t="shared" si="90"/>
        <v>5.7299999999999995</v>
      </c>
      <c r="CI111" s="231">
        <f t="shared" si="90"/>
        <v>11.459999999999999</v>
      </c>
      <c r="CJ111" s="231">
        <f t="shared" si="90"/>
        <v>5.7299999999999995</v>
      </c>
      <c r="CK111" s="231">
        <f t="shared" si="90"/>
        <v>5.7299999999999995</v>
      </c>
      <c r="CL111" s="231">
        <f t="shared" si="90"/>
        <v>2.8649999999999998</v>
      </c>
      <c r="CM111" s="231">
        <f t="shared" si="90"/>
        <v>8.594999999999999</v>
      </c>
      <c r="CN111" s="231">
        <f t="shared" si="90"/>
        <v>5.7299999999999995</v>
      </c>
      <c r="CO111" s="231">
        <f t="shared" si="90"/>
        <v>5.7299999999999995</v>
      </c>
      <c r="CP111" s="231">
        <f t="shared" si="90"/>
        <v>5.7299999999999995</v>
      </c>
      <c r="CQ111" s="231">
        <f t="shared" si="90"/>
        <v>10.313999999999998</v>
      </c>
      <c r="CR111" s="231">
        <f t="shared" si="90"/>
        <v>2.5784999999999996</v>
      </c>
      <c r="CS111" s="231">
        <f t="shared" si="90"/>
        <v>5</v>
      </c>
      <c r="CT111" s="231">
        <f t="shared" si="90"/>
        <v>18.0495</v>
      </c>
      <c r="CU111" s="231">
        <f t="shared" si="90"/>
        <v>10.313999999999998</v>
      </c>
      <c r="CV111" s="231">
        <f t="shared" si="90"/>
        <v>15.471</v>
      </c>
      <c r="CW111" s="231">
        <f t="shared" si="90"/>
        <v>11.459999999999999</v>
      </c>
      <c r="CX111" s="231">
        <f t="shared" si="90"/>
        <v>11.459999999999999</v>
      </c>
      <c r="CY111" s="231">
        <f t="shared" si="90"/>
        <v>5.7299999999999995</v>
      </c>
      <c r="CZ111" s="231">
        <f t="shared" si="90"/>
        <v>6.589499999999999</v>
      </c>
      <c r="DA111" s="231">
        <f t="shared" si="90"/>
        <v>18.0495</v>
      </c>
      <c r="DB111" s="231">
        <v>3</v>
      </c>
      <c r="DC111" s="231">
        <v>2</v>
      </c>
      <c r="DD111" s="231">
        <f t="shared" si="90"/>
        <v>2.5784999999999996</v>
      </c>
      <c r="DE111" s="231">
        <f t="shared" si="90"/>
        <v>4.297499999999999</v>
      </c>
      <c r="DF111" s="231">
        <f t="shared" si="90"/>
        <v>8.594999999999999</v>
      </c>
      <c r="DG111" s="152"/>
    </row>
    <row r="112" spans="1:111" s="125" customFormat="1" ht="12.75">
      <c r="A112" s="186"/>
      <c r="B112" s="188" t="s">
        <v>341</v>
      </c>
      <c r="C112" s="182" t="s">
        <v>34</v>
      </c>
      <c r="D112" s="183">
        <v>111.09</v>
      </c>
      <c r="E112" s="184">
        <v>111.09</v>
      </c>
      <c r="F112" s="231">
        <f>F102*100/2*0.0573</f>
        <v>1.146</v>
      </c>
      <c r="G112" s="231">
        <f aca="true" t="shared" si="91" ref="G112:BR112">G102*100/2*0.0573</f>
        <v>1.146</v>
      </c>
      <c r="H112" s="231">
        <f t="shared" si="91"/>
        <v>1.146</v>
      </c>
      <c r="I112" s="231">
        <f t="shared" si="91"/>
        <v>2.292</v>
      </c>
      <c r="J112" s="231">
        <f t="shared" si="91"/>
        <v>1.7189999999999999</v>
      </c>
      <c r="K112" s="231">
        <f t="shared" si="91"/>
        <v>1.146</v>
      </c>
      <c r="L112" s="231">
        <f t="shared" si="91"/>
        <v>2.292</v>
      </c>
      <c r="M112" s="231">
        <f t="shared" si="91"/>
        <v>1.146</v>
      </c>
      <c r="N112" s="231">
        <f t="shared" si="91"/>
        <v>1.7189999999999999</v>
      </c>
      <c r="O112" s="231">
        <f t="shared" si="91"/>
        <v>1.7189999999999999</v>
      </c>
      <c r="P112" s="231">
        <f t="shared" si="91"/>
        <v>1.146</v>
      </c>
      <c r="Q112" s="231">
        <f t="shared" si="91"/>
        <v>1.146</v>
      </c>
      <c r="R112" s="231">
        <f t="shared" si="91"/>
        <v>2.292</v>
      </c>
      <c r="S112" s="231">
        <f t="shared" si="91"/>
        <v>1.146</v>
      </c>
      <c r="T112" s="231">
        <f t="shared" si="91"/>
        <v>2.292</v>
      </c>
      <c r="U112" s="231">
        <f t="shared" si="91"/>
        <v>1.7189999999999999</v>
      </c>
      <c r="V112" s="231">
        <f t="shared" si="91"/>
        <v>1.146</v>
      </c>
      <c r="W112" s="231">
        <f t="shared" si="91"/>
        <v>1.146</v>
      </c>
      <c r="X112" s="231">
        <f t="shared" si="91"/>
        <v>1.146</v>
      </c>
      <c r="Y112" s="231">
        <f t="shared" si="91"/>
        <v>1.146</v>
      </c>
      <c r="Z112" s="231">
        <f t="shared" si="91"/>
        <v>1.146</v>
      </c>
      <c r="AA112" s="231">
        <f t="shared" si="91"/>
        <v>1.7189999999999999</v>
      </c>
      <c r="AB112" s="231">
        <f t="shared" si="91"/>
        <v>1.146</v>
      </c>
      <c r="AC112" s="231">
        <f t="shared" si="91"/>
        <v>1.146</v>
      </c>
      <c r="AD112" s="231">
        <f t="shared" si="91"/>
        <v>2.8649999999999998</v>
      </c>
      <c r="AE112" s="231">
        <f t="shared" si="91"/>
        <v>2.292</v>
      </c>
      <c r="AF112" s="231">
        <f t="shared" si="91"/>
        <v>0.5156999999999999</v>
      </c>
      <c r="AG112" s="231">
        <f t="shared" si="91"/>
        <v>0.5156999999999999</v>
      </c>
      <c r="AH112" s="231">
        <f t="shared" si="91"/>
        <v>1.5471</v>
      </c>
      <c r="AI112" s="231">
        <f t="shared" si="91"/>
        <v>1.7189999999999999</v>
      </c>
      <c r="AJ112" s="231">
        <f t="shared" si="91"/>
        <v>1.0313999999999999</v>
      </c>
      <c r="AK112" s="231">
        <f t="shared" si="91"/>
        <v>1.146</v>
      </c>
      <c r="AL112" s="231">
        <f t="shared" si="91"/>
        <v>1.146</v>
      </c>
      <c r="AM112" s="231">
        <f t="shared" si="91"/>
        <v>1.146</v>
      </c>
      <c r="AN112" s="231">
        <f t="shared" si="91"/>
        <v>1.146</v>
      </c>
      <c r="AO112" s="231">
        <f t="shared" si="91"/>
        <v>1.7189999999999999</v>
      </c>
      <c r="AP112" s="231">
        <f t="shared" si="91"/>
        <v>1.146</v>
      </c>
      <c r="AQ112" s="231"/>
      <c r="AR112" s="231">
        <f t="shared" si="91"/>
        <v>0.573</v>
      </c>
      <c r="AS112" s="231">
        <f t="shared" si="91"/>
        <v>1.146</v>
      </c>
      <c r="AT112" s="231">
        <f t="shared" si="91"/>
        <v>1.146</v>
      </c>
      <c r="AU112" s="231">
        <f t="shared" si="91"/>
        <v>2.8649999999999998</v>
      </c>
      <c r="AV112" s="231">
        <f t="shared" si="91"/>
        <v>1.5471</v>
      </c>
      <c r="AW112" s="231">
        <f t="shared" si="91"/>
        <v>1.146</v>
      </c>
      <c r="AX112" s="231">
        <f t="shared" si="91"/>
        <v>1.146</v>
      </c>
      <c r="AY112" s="231">
        <f t="shared" si="91"/>
        <v>1.4324999999999999</v>
      </c>
      <c r="AZ112" s="231">
        <f t="shared" si="91"/>
        <v>1.146</v>
      </c>
      <c r="BA112" s="231">
        <f t="shared" si="91"/>
        <v>1.146</v>
      </c>
      <c r="BB112" s="231">
        <f t="shared" si="91"/>
        <v>1.146</v>
      </c>
      <c r="BC112" s="231">
        <f t="shared" si="91"/>
        <v>1.146</v>
      </c>
      <c r="BD112" s="231">
        <f t="shared" si="91"/>
        <v>1.146</v>
      </c>
      <c r="BE112" s="231">
        <f t="shared" si="91"/>
        <v>1.0313999999999999</v>
      </c>
      <c r="BF112" s="231">
        <f t="shared" si="91"/>
        <v>1.6044</v>
      </c>
      <c r="BG112" s="231">
        <f t="shared" si="91"/>
        <v>1.146</v>
      </c>
      <c r="BH112" s="231">
        <f t="shared" si="91"/>
        <v>1.146</v>
      </c>
      <c r="BI112" s="231">
        <f t="shared" si="91"/>
        <v>1.146</v>
      </c>
      <c r="BJ112" s="231">
        <f t="shared" si="91"/>
        <v>1.146</v>
      </c>
      <c r="BK112" s="231">
        <f t="shared" si="91"/>
        <v>1.146</v>
      </c>
      <c r="BL112" s="231">
        <f t="shared" si="91"/>
        <v>1.146</v>
      </c>
      <c r="BM112" s="231">
        <f t="shared" si="91"/>
        <v>1.146</v>
      </c>
      <c r="BN112" s="231">
        <v>1.146</v>
      </c>
      <c r="BO112" s="231">
        <f t="shared" si="91"/>
        <v>1.4324999999999999</v>
      </c>
      <c r="BP112" s="231">
        <f t="shared" si="91"/>
        <v>1.7189999999999999</v>
      </c>
      <c r="BQ112" s="231">
        <f t="shared" si="91"/>
        <v>1.7189999999999999</v>
      </c>
      <c r="BR112" s="231">
        <f t="shared" si="91"/>
        <v>1.146</v>
      </c>
      <c r="BS112" s="231">
        <f aca="true" t="shared" si="92" ref="BS112:DF112">BS102*100/2*0.0573</f>
        <v>1.146</v>
      </c>
      <c r="BT112" s="231">
        <f t="shared" si="92"/>
        <v>1.146</v>
      </c>
      <c r="BU112" s="231">
        <f t="shared" si="92"/>
        <v>2.0627999999999997</v>
      </c>
      <c r="BV112" s="231">
        <f t="shared" si="92"/>
        <v>1.146</v>
      </c>
      <c r="BW112" s="231">
        <f t="shared" si="92"/>
        <v>1.146</v>
      </c>
      <c r="BX112" s="231">
        <f t="shared" si="92"/>
        <v>2.292</v>
      </c>
      <c r="BY112" s="231">
        <f t="shared" si="92"/>
        <v>1.146</v>
      </c>
      <c r="BZ112" s="231">
        <f t="shared" si="92"/>
        <v>1.4898</v>
      </c>
      <c r="CA112" s="231">
        <f t="shared" si="92"/>
        <v>1.7189999999999999</v>
      </c>
      <c r="CB112" s="231">
        <f t="shared" si="92"/>
        <v>1.146</v>
      </c>
      <c r="CC112" s="231">
        <f t="shared" si="92"/>
        <v>2.8649999999999998</v>
      </c>
      <c r="CD112" s="231">
        <f t="shared" si="92"/>
        <v>1.7189999999999999</v>
      </c>
      <c r="CE112" s="231">
        <f t="shared" si="92"/>
        <v>1.7189999999999999</v>
      </c>
      <c r="CF112" s="231">
        <f t="shared" si="92"/>
        <v>1.146</v>
      </c>
      <c r="CG112" s="231">
        <f t="shared" si="92"/>
        <v>1.146</v>
      </c>
      <c r="CH112" s="231">
        <f t="shared" si="92"/>
        <v>1.146</v>
      </c>
      <c r="CI112" s="231">
        <f t="shared" si="92"/>
        <v>2.292</v>
      </c>
      <c r="CJ112" s="231">
        <f t="shared" si="92"/>
        <v>1.146</v>
      </c>
      <c r="CK112" s="231">
        <f t="shared" si="92"/>
        <v>1.146</v>
      </c>
      <c r="CL112" s="231">
        <f t="shared" si="92"/>
        <v>0.573</v>
      </c>
      <c r="CM112" s="231">
        <f t="shared" si="92"/>
        <v>1.7189999999999999</v>
      </c>
      <c r="CN112" s="231">
        <f t="shared" si="92"/>
        <v>1.146</v>
      </c>
      <c r="CO112" s="231">
        <f t="shared" si="92"/>
        <v>1.146</v>
      </c>
      <c r="CP112" s="231">
        <f t="shared" si="92"/>
        <v>1.146</v>
      </c>
      <c r="CQ112" s="231">
        <f t="shared" si="92"/>
        <v>2.0627999999999997</v>
      </c>
      <c r="CR112" s="231">
        <f t="shared" si="92"/>
        <v>0.5156999999999999</v>
      </c>
      <c r="CS112" s="231">
        <v>1</v>
      </c>
      <c r="CT112" s="231">
        <f t="shared" si="92"/>
        <v>3.6098999999999997</v>
      </c>
      <c r="CU112" s="231">
        <f t="shared" si="92"/>
        <v>2.0627999999999997</v>
      </c>
      <c r="CV112" s="231">
        <f t="shared" si="92"/>
        <v>3.0942</v>
      </c>
      <c r="CW112" s="231">
        <f t="shared" si="92"/>
        <v>2.292</v>
      </c>
      <c r="CX112" s="231">
        <f t="shared" si="92"/>
        <v>2.292</v>
      </c>
      <c r="CY112" s="231">
        <f t="shared" si="92"/>
        <v>1.146</v>
      </c>
      <c r="CZ112" s="231">
        <f t="shared" si="92"/>
        <v>1.3178999999999998</v>
      </c>
      <c r="DA112" s="231">
        <f t="shared" si="92"/>
        <v>3.6098999999999997</v>
      </c>
      <c r="DB112" s="231">
        <v>1</v>
      </c>
      <c r="DC112" s="231">
        <v>1</v>
      </c>
      <c r="DD112" s="231">
        <f t="shared" si="92"/>
        <v>0.5156999999999999</v>
      </c>
      <c r="DE112" s="231">
        <f t="shared" si="92"/>
        <v>0.8594999999999999</v>
      </c>
      <c r="DF112" s="231">
        <f t="shared" si="92"/>
        <v>1.7189999999999999</v>
      </c>
      <c r="DG112" s="152"/>
    </row>
    <row r="113" spans="1:111" s="125" customFormat="1" ht="12.75">
      <c r="A113" s="186"/>
      <c r="B113" s="188" t="s">
        <v>158</v>
      </c>
      <c r="C113" s="182" t="s">
        <v>34</v>
      </c>
      <c r="D113" s="183">
        <v>29.11</v>
      </c>
      <c r="E113" s="184">
        <v>29.11</v>
      </c>
      <c r="F113" s="185">
        <f>F102*100/2</f>
        <v>20</v>
      </c>
      <c r="G113" s="185">
        <f aca="true" t="shared" si="93" ref="G113:BR113">G102*100/2</f>
        <v>20</v>
      </c>
      <c r="H113" s="185">
        <f t="shared" si="93"/>
        <v>20</v>
      </c>
      <c r="I113" s="185">
        <f t="shared" si="93"/>
        <v>40</v>
      </c>
      <c r="J113" s="185">
        <f t="shared" si="93"/>
        <v>30</v>
      </c>
      <c r="K113" s="185">
        <f t="shared" si="93"/>
        <v>20</v>
      </c>
      <c r="L113" s="185">
        <f t="shared" si="93"/>
        <v>40</v>
      </c>
      <c r="M113" s="185">
        <f t="shared" si="93"/>
        <v>20</v>
      </c>
      <c r="N113" s="185">
        <f t="shared" si="93"/>
        <v>30</v>
      </c>
      <c r="O113" s="185">
        <f t="shared" si="93"/>
        <v>30</v>
      </c>
      <c r="P113" s="185">
        <f t="shared" si="93"/>
        <v>20</v>
      </c>
      <c r="Q113" s="185">
        <f t="shared" si="93"/>
        <v>20</v>
      </c>
      <c r="R113" s="185">
        <f t="shared" si="93"/>
        <v>40</v>
      </c>
      <c r="S113" s="185">
        <f t="shared" si="93"/>
        <v>20</v>
      </c>
      <c r="T113" s="185">
        <f t="shared" si="93"/>
        <v>40</v>
      </c>
      <c r="U113" s="185">
        <f t="shared" si="93"/>
        <v>30</v>
      </c>
      <c r="V113" s="185">
        <f t="shared" si="93"/>
        <v>20</v>
      </c>
      <c r="W113" s="185">
        <f t="shared" si="93"/>
        <v>20</v>
      </c>
      <c r="X113" s="185">
        <f t="shared" si="93"/>
        <v>20</v>
      </c>
      <c r="Y113" s="185">
        <f t="shared" si="93"/>
        <v>20</v>
      </c>
      <c r="Z113" s="185">
        <f t="shared" si="93"/>
        <v>20</v>
      </c>
      <c r="AA113" s="185">
        <f t="shared" si="93"/>
        <v>30</v>
      </c>
      <c r="AB113" s="185">
        <f t="shared" si="93"/>
        <v>20</v>
      </c>
      <c r="AC113" s="185">
        <f t="shared" si="93"/>
        <v>20</v>
      </c>
      <c r="AD113" s="185">
        <f t="shared" si="93"/>
        <v>50</v>
      </c>
      <c r="AE113" s="185">
        <f t="shared" si="93"/>
        <v>40</v>
      </c>
      <c r="AF113" s="185">
        <f t="shared" si="93"/>
        <v>9</v>
      </c>
      <c r="AG113" s="185">
        <f t="shared" si="93"/>
        <v>9</v>
      </c>
      <c r="AH113" s="185">
        <f t="shared" si="93"/>
        <v>27</v>
      </c>
      <c r="AI113" s="185">
        <f t="shared" si="93"/>
        <v>30</v>
      </c>
      <c r="AJ113" s="185">
        <f t="shared" si="93"/>
        <v>18</v>
      </c>
      <c r="AK113" s="185">
        <f t="shared" si="93"/>
        <v>20</v>
      </c>
      <c r="AL113" s="185">
        <f t="shared" si="93"/>
        <v>20</v>
      </c>
      <c r="AM113" s="185">
        <f t="shared" si="93"/>
        <v>20</v>
      </c>
      <c r="AN113" s="185">
        <f t="shared" si="93"/>
        <v>20</v>
      </c>
      <c r="AO113" s="185">
        <f t="shared" si="93"/>
        <v>30</v>
      </c>
      <c r="AP113" s="185">
        <f t="shared" si="93"/>
        <v>20</v>
      </c>
      <c r="AQ113" s="185"/>
      <c r="AR113" s="185">
        <f t="shared" si="93"/>
        <v>10</v>
      </c>
      <c r="AS113" s="185">
        <f t="shared" si="93"/>
        <v>20</v>
      </c>
      <c r="AT113" s="185">
        <f t="shared" si="93"/>
        <v>20</v>
      </c>
      <c r="AU113" s="185">
        <f t="shared" si="93"/>
        <v>50</v>
      </c>
      <c r="AV113" s="185">
        <f t="shared" si="93"/>
        <v>27</v>
      </c>
      <c r="AW113" s="185">
        <f t="shared" si="93"/>
        <v>20</v>
      </c>
      <c r="AX113" s="185">
        <f t="shared" si="93"/>
        <v>20</v>
      </c>
      <c r="AY113" s="185">
        <f t="shared" si="93"/>
        <v>25</v>
      </c>
      <c r="AZ113" s="185">
        <f t="shared" si="93"/>
        <v>20</v>
      </c>
      <c r="BA113" s="185">
        <f t="shared" si="93"/>
        <v>20</v>
      </c>
      <c r="BB113" s="185">
        <f t="shared" si="93"/>
        <v>20</v>
      </c>
      <c r="BC113" s="185">
        <f t="shared" si="93"/>
        <v>20</v>
      </c>
      <c r="BD113" s="185">
        <f t="shared" si="93"/>
        <v>20</v>
      </c>
      <c r="BE113" s="185">
        <f t="shared" si="93"/>
        <v>18</v>
      </c>
      <c r="BF113" s="185">
        <f t="shared" si="93"/>
        <v>28.000000000000004</v>
      </c>
      <c r="BG113" s="185">
        <f t="shared" si="93"/>
        <v>20</v>
      </c>
      <c r="BH113" s="185">
        <f t="shared" si="93"/>
        <v>20</v>
      </c>
      <c r="BI113" s="185">
        <f t="shared" si="93"/>
        <v>20</v>
      </c>
      <c r="BJ113" s="185">
        <f t="shared" si="93"/>
        <v>20</v>
      </c>
      <c r="BK113" s="185">
        <f t="shared" si="93"/>
        <v>20</v>
      </c>
      <c r="BL113" s="185">
        <f t="shared" si="93"/>
        <v>20</v>
      </c>
      <c r="BM113" s="185">
        <f t="shared" si="93"/>
        <v>20</v>
      </c>
      <c r="BN113" s="185">
        <v>20</v>
      </c>
      <c r="BO113" s="185">
        <f t="shared" si="93"/>
        <v>25</v>
      </c>
      <c r="BP113" s="185">
        <f t="shared" si="93"/>
        <v>30</v>
      </c>
      <c r="BQ113" s="185">
        <f t="shared" si="93"/>
        <v>30</v>
      </c>
      <c r="BR113" s="185">
        <f t="shared" si="93"/>
        <v>20</v>
      </c>
      <c r="BS113" s="185">
        <f aca="true" t="shared" si="94" ref="BS113:DF113">BS102*100/2</f>
        <v>20</v>
      </c>
      <c r="BT113" s="185">
        <f t="shared" si="94"/>
        <v>20</v>
      </c>
      <c r="BU113" s="185">
        <f t="shared" si="94"/>
        <v>36</v>
      </c>
      <c r="BV113" s="185">
        <f t="shared" si="94"/>
        <v>20</v>
      </c>
      <c r="BW113" s="185">
        <f t="shared" si="94"/>
        <v>20</v>
      </c>
      <c r="BX113" s="185">
        <f t="shared" si="94"/>
        <v>40</v>
      </c>
      <c r="BY113" s="185">
        <f t="shared" si="94"/>
        <v>20</v>
      </c>
      <c r="BZ113" s="185">
        <f t="shared" si="94"/>
        <v>26</v>
      </c>
      <c r="CA113" s="185">
        <f t="shared" si="94"/>
        <v>30</v>
      </c>
      <c r="CB113" s="185">
        <f t="shared" si="94"/>
        <v>20</v>
      </c>
      <c r="CC113" s="185">
        <f t="shared" si="94"/>
        <v>50</v>
      </c>
      <c r="CD113" s="185">
        <f t="shared" si="94"/>
        <v>30</v>
      </c>
      <c r="CE113" s="185">
        <f t="shared" si="94"/>
        <v>30</v>
      </c>
      <c r="CF113" s="185">
        <f t="shared" si="94"/>
        <v>20</v>
      </c>
      <c r="CG113" s="185">
        <f t="shared" si="94"/>
        <v>20</v>
      </c>
      <c r="CH113" s="185">
        <f t="shared" si="94"/>
        <v>20</v>
      </c>
      <c r="CI113" s="185">
        <f t="shared" si="94"/>
        <v>40</v>
      </c>
      <c r="CJ113" s="185">
        <f t="shared" si="94"/>
        <v>20</v>
      </c>
      <c r="CK113" s="185">
        <f t="shared" si="94"/>
        <v>20</v>
      </c>
      <c r="CL113" s="185">
        <f t="shared" si="94"/>
        <v>10</v>
      </c>
      <c r="CM113" s="185">
        <f t="shared" si="94"/>
        <v>30</v>
      </c>
      <c r="CN113" s="185">
        <f t="shared" si="94"/>
        <v>20</v>
      </c>
      <c r="CO113" s="185">
        <f t="shared" si="94"/>
        <v>20</v>
      </c>
      <c r="CP113" s="185">
        <f t="shared" si="94"/>
        <v>20</v>
      </c>
      <c r="CQ113" s="185">
        <f t="shared" si="94"/>
        <v>36</v>
      </c>
      <c r="CR113" s="185">
        <f t="shared" si="94"/>
        <v>9</v>
      </c>
      <c r="CS113" s="185">
        <f t="shared" si="94"/>
        <v>8</v>
      </c>
      <c r="CT113" s="185">
        <f t="shared" si="94"/>
        <v>63</v>
      </c>
      <c r="CU113" s="185">
        <f t="shared" si="94"/>
        <v>36</v>
      </c>
      <c r="CV113" s="185">
        <f t="shared" si="94"/>
        <v>54</v>
      </c>
      <c r="CW113" s="185">
        <f t="shared" si="94"/>
        <v>40</v>
      </c>
      <c r="CX113" s="185">
        <f t="shared" si="94"/>
        <v>40</v>
      </c>
      <c r="CY113" s="185">
        <f t="shared" si="94"/>
        <v>20</v>
      </c>
      <c r="CZ113" s="185">
        <f t="shared" si="94"/>
        <v>23</v>
      </c>
      <c r="DA113" s="185">
        <f t="shared" si="94"/>
        <v>63</v>
      </c>
      <c r="DB113" s="185">
        <f t="shared" si="94"/>
        <v>4</v>
      </c>
      <c r="DC113" s="185">
        <f t="shared" si="94"/>
        <v>4</v>
      </c>
      <c r="DD113" s="185">
        <f t="shared" si="94"/>
        <v>9</v>
      </c>
      <c r="DE113" s="185">
        <f t="shared" si="94"/>
        <v>15</v>
      </c>
      <c r="DF113" s="185">
        <f t="shared" si="94"/>
        <v>30</v>
      </c>
      <c r="DG113" s="152"/>
    </row>
    <row r="114" spans="1:110" s="125" customFormat="1" ht="38.25">
      <c r="A114" s="18" t="s">
        <v>342</v>
      </c>
      <c r="B114" s="159" t="s">
        <v>343</v>
      </c>
      <c r="C114" s="211" t="s">
        <v>99</v>
      </c>
      <c r="D114" s="212">
        <v>70.32</v>
      </c>
      <c r="E114" s="213">
        <v>70.32</v>
      </c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4"/>
      <c r="DE114" s="124"/>
      <c r="DF114" s="124"/>
    </row>
    <row r="115" spans="1:110" s="125" customFormat="1" ht="38.25">
      <c r="A115" s="18" t="s">
        <v>344</v>
      </c>
      <c r="B115" s="223" t="s">
        <v>345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</row>
    <row r="116" spans="1:110" s="125" customFormat="1" ht="33.75">
      <c r="A116" s="18"/>
      <c r="B116" s="159" t="s">
        <v>346</v>
      </c>
      <c r="C116" s="224" t="s">
        <v>347</v>
      </c>
      <c r="D116" s="225"/>
      <c r="E116" s="226">
        <v>3.67</v>
      </c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4"/>
      <c r="DE116" s="124"/>
      <c r="DF116" s="124"/>
    </row>
    <row r="117" spans="1:110" s="125" customFormat="1" ht="12.75">
      <c r="A117" s="190"/>
      <c r="B117" s="159" t="s">
        <v>348</v>
      </c>
      <c r="C117" s="160"/>
      <c r="D117" s="161"/>
      <c r="E117" s="162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</row>
    <row r="118" spans="1:110" s="125" customFormat="1" ht="12.75">
      <c r="A118" s="190" t="s">
        <v>349</v>
      </c>
      <c r="B118" s="191" t="s">
        <v>350</v>
      </c>
      <c r="C118" s="160" t="s">
        <v>351</v>
      </c>
      <c r="D118" s="161"/>
      <c r="E118" s="162">
        <v>18180</v>
      </c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24"/>
    </row>
    <row r="119" spans="1:110" s="125" customFormat="1" ht="12.75">
      <c r="A119" s="190" t="s">
        <v>352</v>
      </c>
      <c r="B119" s="191" t="s">
        <v>353</v>
      </c>
      <c r="C119" s="160" t="s">
        <v>351</v>
      </c>
      <c r="D119" s="161"/>
      <c r="E119" s="162">
        <v>1010</v>
      </c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24"/>
    </row>
    <row r="120" spans="1:110" s="125" customFormat="1" ht="25.5">
      <c r="A120" s="18" t="s">
        <v>161</v>
      </c>
      <c r="B120" s="18" t="s">
        <v>162</v>
      </c>
      <c r="C120" s="18"/>
      <c r="D120" s="192"/>
      <c r="E120" s="189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/>
      <c r="CY120" s="124"/>
      <c r="CZ120" s="124"/>
      <c r="DA120" s="124"/>
      <c r="DB120" s="124"/>
      <c r="DC120" s="124"/>
      <c r="DD120" s="124"/>
      <c r="DE120" s="124"/>
      <c r="DF120" s="124"/>
    </row>
    <row r="121" spans="1:110" s="125" customFormat="1" ht="25.5">
      <c r="A121" s="18" t="s">
        <v>163</v>
      </c>
      <c r="B121" s="159" t="s">
        <v>164</v>
      </c>
      <c r="C121" s="160"/>
      <c r="D121" s="161"/>
      <c r="E121" s="162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24"/>
    </row>
    <row r="122" spans="1:110" s="125" customFormat="1" ht="33.75">
      <c r="A122" s="18"/>
      <c r="B122" s="159" t="s">
        <v>354</v>
      </c>
      <c r="C122" s="160" t="s">
        <v>347</v>
      </c>
      <c r="D122" s="192">
        <v>1.18</v>
      </c>
      <c r="E122" s="189">
        <v>1.07</v>
      </c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24"/>
      <c r="DD122" s="124"/>
      <c r="DE122" s="124"/>
      <c r="DF122" s="124"/>
    </row>
    <row r="123" spans="1:110" s="125" customFormat="1" ht="38.25">
      <c r="A123" s="190" t="s">
        <v>355</v>
      </c>
      <c r="B123" s="191" t="s">
        <v>356</v>
      </c>
      <c r="C123" s="160" t="s">
        <v>347</v>
      </c>
      <c r="D123" s="161"/>
      <c r="E123" s="162">
        <v>1.05</v>
      </c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24"/>
      <c r="DB123" s="124"/>
      <c r="DC123" s="124"/>
      <c r="DD123" s="124"/>
      <c r="DE123" s="124"/>
      <c r="DF123" s="124"/>
    </row>
    <row r="124" spans="1:110" s="125" customFormat="1" ht="38.25">
      <c r="A124" s="190" t="s">
        <v>357</v>
      </c>
      <c r="B124" s="191" t="s">
        <v>358</v>
      </c>
      <c r="C124" s="160" t="s">
        <v>347</v>
      </c>
      <c r="D124" s="161">
        <v>1.14</v>
      </c>
      <c r="E124" s="162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  <c r="CX124" s="124"/>
      <c r="CY124" s="124"/>
      <c r="CZ124" s="124"/>
      <c r="DA124" s="124"/>
      <c r="DB124" s="124"/>
      <c r="DC124" s="124"/>
      <c r="DD124" s="124"/>
      <c r="DE124" s="124"/>
      <c r="DF124" s="124"/>
    </row>
    <row r="125" spans="1:110" s="125" customFormat="1" ht="33.75">
      <c r="A125" s="190" t="s">
        <v>359</v>
      </c>
      <c r="B125" s="191" t="s">
        <v>360</v>
      </c>
      <c r="C125" s="160" t="s">
        <v>347</v>
      </c>
      <c r="D125" s="161">
        <v>0.04</v>
      </c>
      <c r="E125" s="162">
        <v>0.02</v>
      </c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24"/>
      <c r="DD125" s="124"/>
      <c r="DE125" s="124"/>
      <c r="DF125" s="124"/>
    </row>
    <row r="126" spans="1:110" s="125" customFormat="1" ht="12.75">
      <c r="A126" s="190"/>
      <c r="B126" s="193" t="s">
        <v>348</v>
      </c>
      <c r="C126" s="160"/>
      <c r="D126" s="161"/>
      <c r="E126" s="162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  <c r="DB126" s="124"/>
      <c r="DC126" s="124"/>
      <c r="DD126" s="124"/>
      <c r="DE126" s="124"/>
      <c r="DF126" s="124"/>
    </row>
    <row r="127" spans="1:111" s="125" customFormat="1" ht="12.75">
      <c r="A127" s="194" t="s">
        <v>165</v>
      </c>
      <c r="B127" s="195" t="s">
        <v>9</v>
      </c>
      <c r="C127" s="196" t="s">
        <v>166</v>
      </c>
      <c r="D127" s="197">
        <v>2.8</v>
      </c>
      <c r="E127" s="198">
        <v>2.8</v>
      </c>
      <c r="F127" s="199">
        <v>599</v>
      </c>
      <c r="G127" s="199">
        <v>599</v>
      </c>
      <c r="H127" s="199">
        <v>598</v>
      </c>
      <c r="I127" s="199">
        <v>1473</v>
      </c>
      <c r="J127" s="199">
        <v>1090</v>
      </c>
      <c r="K127" s="199">
        <v>606</v>
      </c>
      <c r="L127" s="199">
        <v>1445</v>
      </c>
      <c r="M127" s="199">
        <v>607</v>
      </c>
      <c r="N127" s="199">
        <v>1107</v>
      </c>
      <c r="O127" s="199">
        <v>1084</v>
      </c>
      <c r="P127" s="199">
        <v>599</v>
      </c>
      <c r="Q127" s="199">
        <v>599</v>
      </c>
      <c r="R127" s="199">
        <v>1443</v>
      </c>
      <c r="S127" s="199">
        <v>598</v>
      </c>
      <c r="T127" s="199">
        <v>1427</v>
      </c>
      <c r="U127" s="199">
        <v>979</v>
      </c>
      <c r="V127" s="199">
        <v>601</v>
      </c>
      <c r="W127" s="199">
        <v>418</v>
      </c>
      <c r="X127" s="199">
        <v>418</v>
      </c>
      <c r="Y127" s="199">
        <v>608</v>
      </c>
      <c r="Z127" s="199">
        <v>598</v>
      </c>
      <c r="AA127" s="199">
        <v>1110</v>
      </c>
      <c r="AB127" s="199">
        <v>599</v>
      </c>
      <c r="AC127" s="199">
        <v>598</v>
      </c>
      <c r="AD127" s="199">
        <v>1774</v>
      </c>
      <c r="AE127" s="199">
        <v>1443</v>
      </c>
      <c r="AF127" s="199">
        <v>1292</v>
      </c>
      <c r="AG127" s="199">
        <v>1424</v>
      </c>
      <c r="AH127" s="199">
        <v>1820</v>
      </c>
      <c r="AI127" s="199">
        <v>1095</v>
      </c>
      <c r="AJ127" s="199">
        <v>1092</v>
      </c>
      <c r="AK127" s="199">
        <v>603</v>
      </c>
      <c r="AL127" s="199">
        <v>608</v>
      </c>
      <c r="AM127" s="199">
        <v>593</v>
      </c>
      <c r="AN127" s="199">
        <v>607</v>
      </c>
      <c r="AO127" s="199">
        <v>979</v>
      </c>
      <c r="AP127" s="199">
        <v>593</v>
      </c>
      <c r="AQ127" s="199"/>
      <c r="AR127" s="199">
        <v>1000</v>
      </c>
      <c r="AS127" s="199">
        <v>602</v>
      </c>
      <c r="AT127" s="199">
        <v>601</v>
      </c>
      <c r="AU127" s="199">
        <v>1561</v>
      </c>
      <c r="AV127" s="199">
        <v>1671</v>
      </c>
      <c r="AW127" s="199">
        <v>603</v>
      </c>
      <c r="AX127" s="199">
        <v>603</v>
      </c>
      <c r="AY127" s="199">
        <v>814</v>
      </c>
      <c r="AZ127" s="199">
        <v>799</v>
      </c>
      <c r="BA127" s="199">
        <v>752</v>
      </c>
      <c r="BB127" s="199">
        <v>664</v>
      </c>
      <c r="BC127" s="199">
        <v>664</v>
      </c>
      <c r="BD127" s="199">
        <v>774</v>
      </c>
      <c r="BE127" s="199">
        <v>1268</v>
      </c>
      <c r="BF127" s="199">
        <v>1918</v>
      </c>
      <c r="BG127" s="199">
        <v>598</v>
      </c>
      <c r="BH127" s="199">
        <v>596</v>
      </c>
      <c r="BI127" s="199">
        <v>598</v>
      </c>
      <c r="BJ127" s="199">
        <v>596</v>
      </c>
      <c r="BK127" s="199">
        <v>599</v>
      </c>
      <c r="BL127" s="199">
        <v>598</v>
      </c>
      <c r="BM127" s="199">
        <v>599</v>
      </c>
      <c r="BN127" s="199">
        <v>603</v>
      </c>
      <c r="BO127" s="199">
        <v>882</v>
      </c>
      <c r="BP127" s="199">
        <v>974</v>
      </c>
      <c r="BQ127" s="199">
        <v>975</v>
      </c>
      <c r="BR127" s="199">
        <v>545</v>
      </c>
      <c r="BS127" s="199">
        <v>598</v>
      </c>
      <c r="BT127" s="199">
        <v>606</v>
      </c>
      <c r="BU127" s="199">
        <v>2614</v>
      </c>
      <c r="BV127" s="199">
        <v>598</v>
      </c>
      <c r="BW127" s="199">
        <v>681</v>
      </c>
      <c r="BX127" s="199">
        <v>1345</v>
      </c>
      <c r="BY127" s="199">
        <v>1822</v>
      </c>
      <c r="BZ127" s="199">
        <v>678</v>
      </c>
      <c r="CA127" s="199">
        <v>1105</v>
      </c>
      <c r="CB127" s="199">
        <v>603</v>
      </c>
      <c r="CC127" s="199">
        <v>1450</v>
      </c>
      <c r="CD127" s="199">
        <v>1101</v>
      </c>
      <c r="CE127" s="199">
        <v>957</v>
      </c>
      <c r="CF127" s="199">
        <v>606</v>
      </c>
      <c r="CG127" s="199">
        <v>611</v>
      </c>
      <c r="CH127" s="199">
        <v>685</v>
      </c>
      <c r="CI127" s="199">
        <v>1196</v>
      </c>
      <c r="CJ127" s="199">
        <v>1417</v>
      </c>
      <c r="CK127" s="199">
        <v>594</v>
      </c>
      <c r="CL127" s="199">
        <v>1254</v>
      </c>
      <c r="CM127" s="199">
        <v>971</v>
      </c>
      <c r="CN127" s="199">
        <v>1097</v>
      </c>
      <c r="CO127" s="199">
        <v>596</v>
      </c>
      <c r="CP127" s="199">
        <v>773</v>
      </c>
      <c r="CQ127" s="199">
        <v>1046</v>
      </c>
      <c r="CR127" s="199">
        <v>1458</v>
      </c>
      <c r="CS127" s="199"/>
      <c r="CT127" s="199">
        <v>4120</v>
      </c>
      <c r="CU127" s="199">
        <v>2614</v>
      </c>
      <c r="CV127" s="199">
        <v>1144</v>
      </c>
      <c r="CW127" s="199">
        <v>899</v>
      </c>
      <c r="CX127" s="199">
        <v>807</v>
      </c>
      <c r="CY127" s="199">
        <v>600.3</v>
      </c>
      <c r="CZ127" s="199">
        <v>683.6</v>
      </c>
      <c r="DA127" s="199">
        <v>5034</v>
      </c>
      <c r="DB127" s="199">
        <v>267</v>
      </c>
      <c r="DC127" s="199"/>
      <c r="DD127" s="199">
        <v>696.8</v>
      </c>
      <c r="DE127" s="199">
        <v>635</v>
      </c>
      <c r="DF127" s="199">
        <v>1103</v>
      </c>
      <c r="DG127" s="153"/>
    </row>
    <row r="128" spans="1:110" s="125" customFormat="1" ht="25.5">
      <c r="A128" s="18" t="s">
        <v>361</v>
      </c>
      <c r="B128" s="159" t="s">
        <v>362</v>
      </c>
      <c r="C128" s="160"/>
      <c r="D128" s="161"/>
      <c r="E128" s="162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  <c r="CX128" s="124"/>
      <c r="CY128" s="124"/>
      <c r="CZ128" s="124"/>
      <c r="DA128" s="124"/>
      <c r="DB128" s="124"/>
      <c r="DC128" s="124"/>
      <c r="DD128" s="124"/>
      <c r="DE128" s="124"/>
      <c r="DF128" s="124"/>
    </row>
    <row r="129" spans="1:110" s="125" customFormat="1" ht="33.75">
      <c r="A129" s="18"/>
      <c r="B129" s="159" t="s">
        <v>363</v>
      </c>
      <c r="C129" s="160" t="s">
        <v>347</v>
      </c>
      <c r="D129" s="192">
        <v>2.04</v>
      </c>
      <c r="E129" s="189">
        <v>1.49</v>
      </c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24"/>
      <c r="DD129" s="124"/>
      <c r="DE129" s="124"/>
      <c r="DF129" s="124"/>
    </row>
    <row r="130" spans="1:110" s="125" customFormat="1" ht="63.75">
      <c r="A130" s="190" t="s">
        <v>364</v>
      </c>
      <c r="B130" s="191" t="s">
        <v>365</v>
      </c>
      <c r="C130" s="160" t="s">
        <v>347</v>
      </c>
      <c r="D130" s="161">
        <v>0.74</v>
      </c>
      <c r="E130" s="162">
        <v>0.48</v>
      </c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  <c r="DB130" s="124"/>
      <c r="DC130" s="124"/>
      <c r="DD130" s="124"/>
      <c r="DE130" s="124"/>
      <c r="DF130" s="124"/>
    </row>
    <row r="131" spans="1:110" s="125" customFormat="1" ht="33.75">
      <c r="A131" s="190" t="s">
        <v>366</v>
      </c>
      <c r="B131" s="191" t="s">
        <v>367</v>
      </c>
      <c r="C131" s="160" t="s">
        <v>347</v>
      </c>
      <c r="D131" s="200">
        <v>1.3</v>
      </c>
      <c r="E131" s="201">
        <v>1.01</v>
      </c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  <c r="DB131" s="124"/>
      <c r="DC131" s="124"/>
      <c r="DD131" s="124"/>
      <c r="DE131" s="124"/>
      <c r="DF131" s="124"/>
    </row>
    <row r="132" spans="1:111" s="125" customFormat="1" ht="25.5">
      <c r="A132" s="136" t="s">
        <v>167</v>
      </c>
      <c r="B132" s="137" t="s">
        <v>168</v>
      </c>
      <c r="C132" s="151"/>
      <c r="D132" s="144"/>
      <c r="E132" s="145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35"/>
    </row>
    <row r="133" spans="1:111" s="125" customFormat="1" ht="12.75">
      <c r="A133" s="136"/>
      <c r="B133" s="139" t="s">
        <v>169</v>
      </c>
      <c r="C133" s="151" t="s">
        <v>170</v>
      </c>
      <c r="D133" s="144">
        <v>495.52</v>
      </c>
      <c r="E133" s="145">
        <v>495.52</v>
      </c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>
        <v>1</v>
      </c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141"/>
      <c r="DE133" s="141"/>
      <c r="DF133" s="141"/>
      <c r="DG133" s="135"/>
    </row>
    <row r="134" spans="1:111" s="125" customFormat="1" ht="12.75">
      <c r="A134" s="136"/>
      <c r="B134" s="139" t="s">
        <v>171</v>
      </c>
      <c r="C134" s="151" t="s">
        <v>170</v>
      </c>
      <c r="D134" s="144">
        <v>2359.12</v>
      </c>
      <c r="E134" s="145">
        <v>2359.12</v>
      </c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35"/>
    </row>
    <row r="135" spans="1:111" s="125" customFormat="1" ht="12.75">
      <c r="A135" s="136"/>
      <c r="B135" s="139" t="s">
        <v>368</v>
      </c>
      <c r="C135" s="151" t="s">
        <v>170</v>
      </c>
      <c r="D135" s="144">
        <v>1615.66</v>
      </c>
      <c r="E135" s="145">
        <v>1615.66</v>
      </c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35"/>
    </row>
    <row r="136" spans="1:111" s="125" customFormat="1" ht="12.75">
      <c r="A136" s="136"/>
      <c r="B136" s="139" t="s">
        <v>172</v>
      </c>
      <c r="C136" s="151" t="s">
        <v>170</v>
      </c>
      <c r="D136" s="144">
        <v>144.2</v>
      </c>
      <c r="E136" s="145">
        <v>144.2</v>
      </c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1"/>
      <c r="CA136" s="141"/>
      <c r="CB136" s="141"/>
      <c r="CC136" s="141"/>
      <c r="CD136" s="141"/>
      <c r="CE136" s="141"/>
      <c r="CF136" s="141"/>
      <c r="CG136" s="141"/>
      <c r="CH136" s="141"/>
      <c r="CI136" s="141"/>
      <c r="CJ136" s="141"/>
      <c r="CK136" s="141"/>
      <c r="CL136" s="141"/>
      <c r="CM136" s="141"/>
      <c r="CN136" s="141"/>
      <c r="CO136" s="141"/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41"/>
      <c r="DF136" s="141"/>
      <c r="DG136" s="135"/>
    </row>
    <row r="137" spans="1:111" s="125" customFormat="1" ht="12.75">
      <c r="A137" s="150" t="s">
        <v>173</v>
      </c>
      <c r="B137" s="137" t="s">
        <v>174</v>
      </c>
      <c r="C137" s="138"/>
      <c r="D137" s="144"/>
      <c r="E137" s="145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41"/>
      <c r="CN137" s="141"/>
      <c r="CO137" s="141"/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1"/>
      <c r="DF137" s="141"/>
      <c r="DG137" s="135"/>
    </row>
    <row r="138" spans="1:111" s="125" customFormat="1" ht="12.75">
      <c r="A138" s="136"/>
      <c r="B138" s="138" t="s">
        <v>18</v>
      </c>
      <c r="C138" s="138"/>
      <c r="D138" s="144"/>
      <c r="E138" s="145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1"/>
      <c r="CA138" s="141"/>
      <c r="CB138" s="141"/>
      <c r="CC138" s="141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141"/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1"/>
      <c r="DG138" s="135"/>
    </row>
    <row r="139" spans="1:111" s="125" customFormat="1" ht="12.75">
      <c r="A139" s="136"/>
      <c r="B139" s="138" t="s">
        <v>175</v>
      </c>
      <c r="C139" s="138" t="s">
        <v>176</v>
      </c>
      <c r="D139" s="144">
        <v>388.91</v>
      </c>
      <c r="E139" s="145">
        <v>388.91</v>
      </c>
      <c r="F139" s="141">
        <v>1</v>
      </c>
      <c r="G139" s="141">
        <v>1</v>
      </c>
      <c r="H139" s="141">
        <v>1</v>
      </c>
      <c r="I139" s="141">
        <v>1</v>
      </c>
      <c r="J139" s="141">
        <v>1</v>
      </c>
      <c r="K139" s="141">
        <v>1</v>
      </c>
      <c r="L139" s="141">
        <v>1</v>
      </c>
      <c r="M139" s="141">
        <v>1</v>
      </c>
      <c r="N139" s="141">
        <v>1</v>
      </c>
      <c r="O139" s="141">
        <v>1</v>
      </c>
      <c r="P139" s="141">
        <v>1</v>
      </c>
      <c r="Q139" s="141">
        <v>1</v>
      </c>
      <c r="R139" s="141">
        <v>1</v>
      </c>
      <c r="S139" s="141">
        <v>1</v>
      </c>
      <c r="T139" s="141">
        <v>1</v>
      </c>
      <c r="U139" s="141">
        <v>1</v>
      </c>
      <c r="V139" s="141">
        <v>1</v>
      </c>
      <c r="W139" s="141">
        <v>1</v>
      </c>
      <c r="X139" s="141">
        <v>1</v>
      </c>
      <c r="Y139" s="141">
        <v>1</v>
      </c>
      <c r="Z139" s="141">
        <v>1</v>
      </c>
      <c r="AA139" s="141">
        <v>1</v>
      </c>
      <c r="AB139" s="141">
        <v>1</v>
      </c>
      <c r="AC139" s="141">
        <v>1</v>
      </c>
      <c r="AD139" s="141">
        <v>1</v>
      </c>
      <c r="AE139" s="141">
        <v>1</v>
      </c>
      <c r="AF139" s="141">
        <v>1</v>
      </c>
      <c r="AG139" s="141">
        <v>1</v>
      </c>
      <c r="AH139" s="141">
        <v>1</v>
      </c>
      <c r="AI139" s="141">
        <v>1</v>
      </c>
      <c r="AJ139" s="141">
        <v>1</v>
      </c>
      <c r="AK139" s="141">
        <v>1</v>
      </c>
      <c r="AL139" s="141">
        <v>1</v>
      </c>
      <c r="AM139" s="141">
        <v>1</v>
      </c>
      <c r="AN139" s="141">
        <v>1</v>
      </c>
      <c r="AO139" s="141">
        <v>1</v>
      </c>
      <c r="AP139" s="141">
        <v>1</v>
      </c>
      <c r="AQ139" s="141"/>
      <c r="AR139" s="141">
        <v>1</v>
      </c>
      <c r="AS139" s="141">
        <v>1</v>
      </c>
      <c r="AT139" s="141">
        <v>1</v>
      </c>
      <c r="AU139" s="141">
        <v>1</v>
      </c>
      <c r="AV139" s="141">
        <v>1</v>
      </c>
      <c r="AW139" s="141">
        <v>1</v>
      </c>
      <c r="AX139" s="141">
        <v>1</v>
      </c>
      <c r="AY139" s="141">
        <v>1</v>
      </c>
      <c r="AZ139" s="141">
        <v>1</v>
      </c>
      <c r="BA139" s="141">
        <v>1</v>
      </c>
      <c r="BB139" s="141">
        <v>1</v>
      </c>
      <c r="BC139" s="141">
        <v>1</v>
      </c>
      <c r="BD139" s="141">
        <v>1</v>
      </c>
      <c r="BE139" s="141">
        <v>1</v>
      </c>
      <c r="BF139" s="141">
        <v>1</v>
      </c>
      <c r="BG139" s="141">
        <v>1</v>
      </c>
      <c r="BH139" s="141">
        <v>1</v>
      </c>
      <c r="BI139" s="141">
        <v>1</v>
      </c>
      <c r="BJ139" s="141">
        <v>1</v>
      </c>
      <c r="BK139" s="141">
        <v>1</v>
      </c>
      <c r="BL139" s="141">
        <v>1</v>
      </c>
      <c r="BM139" s="141">
        <v>1</v>
      </c>
      <c r="BN139" s="141">
        <v>1</v>
      </c>
      <c r="BO139" s="141">
        <v>1</v>
      </c>
      <c r="BP139" s="141">
        <v>1</v>
      </c>
      <c r="BQ139" s="141">
        <v>1</v>
      </c>
      <c r="BR139" s="141">
        <v>1</v>
      </c>
      <c r="BS139" s="141">
        <v>1</v>
      </c>
      <c r="BT139" s="141">
        <v>1</v>
      </c>
      <c r="BU139" s="141">
        <v>1</v>
      </c>
      <c r="BV139" s="141">
        <v>1</v>
      </c>
      <c r="BW139" s="141">
        <v>1</v>
      </c>
      <c r="BX139" s="141">
        <v>1</v>
      </c>
      <c r="BY139" s="141">
        <v>1</v>
      </c>
      <c r="BZ139" s="141">
        <v>1</v>
      </c>
      <c r="CA139" s="141">
        <v>1</v>
      </c>
      <c r="CB139" s="141">
        <v>1</v>
      </c>
      <c r="CC139" s="141">
        <v>1</v>
      </c>
      <c r="CD139" s="141">
        <v>1</v>
      </c>
      <c r="CE139" s="141">
        <v>1</v>
      </c>
      <c r="CF139" s="141">
        <v>1</v>
      </c>
      <c r="CG139" s="141">
        <v>1</v>
      </c>
      <c r="CH139" s="141">
        <v>1</v>
      </c>
      <c r="CI139" s="141">
        <v>1</v>
      </c>
      <c r="CJ139" s="141">
        <v>1</v>
      </c>
      <c r="CK139" s="141">
        <v>1</v>
      </c>
      <c r="CL139" s="141">
        <v>1</v>
      </c>
      <c r="CM139" s="141">
        <v>1</v>
      </c>
      <c r="CN139" s="141">
        <v>1</v>
      </c>
      <c r="CO139" s="141">
        <v>1</v>
      </c>
      <c r="CP139" s="141">
        <v>1</v>
      </c>
      <c r="CQ139" s="141">
        <v>1</v>
      </c>
      <c r="CR139" s="141">
        <v>1</v>
      </c>
      <c r="CS139" s="141">
        <v>1</v>
      </c>
      <c r="CT139" s="141">
        <v>1</v>
      </c>
      <c r="CU139" s="141">
        <v>1</v>
      </c>
      <c r="CV139" s="141">
        <v>1</v>
      </c>
      <c r="CW139" s="141">
        <v>1</v>
      </c>
      <c r="CX139" s="141">
        <v>1</v>
      </c>
      <c r="CY139" s="141">
        <v>1</v>
      </c>
      <c r="CZ139" s="141">
        <v>1</v>
      </c>
      <c r="DA139" s="141">
        <v>1</v>
      </c>
      <c r="DB139" s="141"/>
      <c r="DC139" s="141"/>
      <c r="DD139" s="141"/>
      <c r="DE139" s="141">
        <v>1</v>
      </c>
      <c r="DF139" s="141">
        <v>1</v>
      </c>
      <c r="DG139" s="135"/>
    </row>
    <row r="140" spans="1:111" s="125" customFormat="1" ht="12.75">
      <c r="A140" s="136"/>
      <c r="B140" s="138" t="s">
        <v>177</v>
      </c>
      <c r="C140" s="138" t="s">
        <v>176</v>
      </c>
      <c r="D140" s="144">
        <v>1564.91</v>
      </c>
      <c r="E140" s="145">
        <v>1564.91</v>
      </c>
      <c r="F140" s="141">
        <v>1</v>
      </c>
      <c r="G140" s="141">
        <v>1</v>
      </c>
      <c r="H140" s="141">
        <v>1</v>
      </c>
      <c r="I140" s="141">
        <v>1</v>
      </c>
      <c r="J140" s="141">
        <v>1</v>
      </c>
      <c r="K140" s="141">
        <v>1</v>
      </c>
      <c r="L140" s="141">
        <v>1</v>
      </c>
      <c r="M140" s="141">
        <v>1</v>
      </c>
      <c r="N140" s="141">
        <v>1</v>
      </c>
      <c r="O140" s="141">
        <v>1</v>
      </c>
      <c r="P140" s="141">
        <v>1</v>
      </c>
      <c r="Q140" s="141">
        <v>1</v>
      </c>
      <c r="R140" s="141">
        <v>1</v>
      </c>
      <c r="S140" s="141">
        <v>1</v>
      </c>
      <c r="T140" s="141">
        <v>1</v>
      </c>
      <c r="U140" s="141">
        <v>1</v>
      </c>
      <c r="V140" s="141">
        <v>1</v>
      </c>
      <c r="W140" s="141">
        <v>1</v>
      </c>
      <c r="X140" s="141">
        <v>1</v>
      </c>
      <c r="Y140" s="141">
        <v>1</v>
      </c>
      <c r="Z140" s="141">
        <v>1</v>
      </c>
      <c r="AA140" s="141">
        <v>1</v>
      </c>
      <c r="AB140" s="141">
        <v>1</v>
      </c>
      <c r="AC140" s="141">
        <v>1</v>
      </c>
      <c r="AD140" s="141">
        <v>1</v>
      </c>
      <c r="AE140" s="141">
        <v>1</v>
      </c>
      <c r="AF140" s="141">
        <v>1</v>
      </c>
      <c r="AG140" s="141">
        <v>1</v>
      </c>
      <c r="AH140" s="141">
        <v>1</v>
      </c>
      <c r="AI140" s="141">
        <v>1</v>
      </c>
      <c r="AJ140" s="141">
        <v>1</v>
      </c>
      <c r="AK140" s="141">
        <v>1</v>
      </c>
      <c r="AL140" s="141">
        <v>1</v>
      </c>
      <c r="AM140" s="141">
        <v>1</v>
      </c>
      <c r="AN140" s="141">
        <v>1</v>
      </c>
      <c r="AO140" s="141">
        <v>1</v>
      </c>
      <c r="AP140" s="141">
        <v>1</v>
      </c>
      <c r="AQ140" s="141"/>
      <c r="AR140" s="141">
        <v>1</v>
      </c>
      <c r="AS140" s="141">
        <v>1</v>
      </c>
      <c r="AT140" s="141">
        <v>1</v>
      </c>
      <c r="AU140" s="141">
        <v>1</v>
      </c>
      <c r="AV140" s="141">
        <v>1</v>
      </c>
      <c r="AW140" s="141">
        <v>1</v>
      </c>
      <c r="AX140" s="141">
        <v>1</v>
      </c>
      <c r="AY140" s="141">
        <v>1</v>
      </c>
      <c r="AZ140" s="141">
        <v>1</v>
      </c>
      <c r="BA140" s="141">
        <v>1</v>
      </c>
      <c r="BB140" s="141">
        <v>1</v>
      </c>
      <c r="BC140" s="141">
        <v>1</v>
      </c>
      <c r="BD140" s="141">
        <v>1</v>
      </c>
      <c r="BE140" s="141">
        <v>1</v>
      </c>
      <c r="BF140" s="141">
        <v>1</v>
      </c>
      <c r="BG140" s="141">
        <v>1</v>
      </c>
      <c r="BH140" s="141">
        <v>1</v>
      </c>
      <c r="BI140" s="141">
        <v>1</v>
      </c>
      <c r="BJ140" s="141">
        <v>1</v>
      </c>
      <c r="BK140" s="141">
        <v>1</v>
      </c>
      <c r="BL140" s="141">
        <v>1</v>
      </c>
      <c r="BM140" s="141">
        <v>1</v>
      </c>
      <c r="BN140" s="141">
        <v>1</v>
      </c>
      <c r="BO140" s="141">
        <v>1</v>
      </c>
      <c r="BP140" s="141">
        <v>1</v>
      </c>
      <c r="BQ140" s="141">
        <v>1</v>
      </c>
      <c r="BR140" s="141">
        <v>1</v>
      </c>
      <c r="BS140" s="141">
        <v>1</v>
      </c>
      <c r="BT140" s="141">
        <v>1</v>
      </c>
      <c r="BU140" s="141">
        <v>1</v>
      </c>
      <c r="BV140" s="141">
        <v>1</v>
      </c>
      <c r="BW140" s="141">
        <v>1</v>
      </c>
      <c r="BX140" s="141">
        <v>1</v>
      </c>
      <c r="BY140" s="141">
        <v>1</v>
      </c>
      <c r="BZ140" s="141">
        <v>1</v>
      </c>
      <c r="CA140" s="141">
        <v>1</v>
      </c>
      <c r="CB140" s="141">
        <v>1</v>
      </c>
      <c r="CC140" s="141">
        <v>1</v>
      </c>
      <c r="CD140" s="141">
        <v>1</v>
      </c>
      <c r="CE140" s="141">
        <v>1</v>
      </c>
      <c r="CF140" s="141">
        <v>1</v>
      </c>
      <c r="CG140" s="141">
        <v>1</v>
      </c>
      <c r="CH140" s="141">
        <v>1</v>
      </c>
      <c r="CI140" s="141">
        <v>1</v>
      </c>
      <c r="CJ140" s="141">
        <v>1</v>
      </c>
      <c r="CK140" s="141">
        <v>1</v>
      </c>
      <c r="CL140" s="141">
        <v>1</v>
      </c>
      <c r="CM140" s="141">
        <v>1</v>
      </c>
      <c r="CN140" s="141">
        <v>1</v>
      </c>
      <c r="CO140" s="141">
        <v>1</v>
      </c>
      <c r="CP140" s="141">
        <v>1</v>
      </c>
      <c r="CQ140" s="141">
        <v>1</v>
      </c>
      <c r="CR140" s="141">
        <v>1</v>
      </c>
      <c r="CS140" s="141">
        <v>1</v>
      </c>
      <c r="CT140" s="141">
        <v>1</v>
      </c>
      <c r="CU140" s="141">
        <v>1</v>
      </c>
      <c r="CV140" s="141">
        <v>1</v>
      </c>
      <c r="CW140" s="141">
        <v>1</v>
      </c>
      <c r="CX140" s="141">
        <v>1</v>
      </c>
      <c r="CY140" s="141">
        <v>1</v>
      </c>
      <c r="CZ140" s="141">
        <v>1</v>
      </c>
      <c r="DA140" s="141">
        <v>1</v>
      </c>
      <c r="DB140" s="141"/>
      <c r="DC140" s="141"/>
      <c r="DD140" s="141"/>
      <c r="DE140" s="141">
        <v>1</v>
      </c>
      <c r="DF140" s="141">
        <v>1</v>
      </c>
      <c r="DG140" s="135"/>
    </row>
    <row r="141" spans="1:111" s="125" customFormat="1" ht="12.75">
      <c r="A141" s="136"/>
      <c r="B141" s="151" t="s">
        <v>178</v>
      </c>
      <c r="C141" s="151" t="s">
        <v>176</v>
      </c>
      <c r="D141" s="144">
        <v>4114.4</v>
      </c>
      <c r="E141" s="145">
        <v>4114.4</v>
      </c>
      <c r="F141" s="141">
        <v>1</v>
      </c>
      <c r="G141" s="141">
        <v>1</v>
      </c>
      <c r="H141" s="141">
        <v>1</v>
      </c>
      <c r="I141" s="141">
        <v>1</v>
      </c>
      <c r="J141" s="141">
        <v>1</v>
      </c>
      <c r="K141" s="141">
        <v>1</v>
      </c>
      <c r="L141" s="141">
        <v>1</v>
      </c>
      <c r="M141" s="141">
        <v>1</v>
      </c>
      <c r="N141" s="141">
        <v>1</v>
      </c>
      <c r="O141" s="141">
        <v>1</v>
      </c>
      <c r="P141" s="141">
        <v>1</v>
      </c>
      <c r="Q141" s="141">
        <v>1</v>
      </c>
      <c r="R141" s="141">
        <v>1</v>
      </c>
      <c r="S141" s="141">
        <v>1</v>
      </c>
      <c r="T141" s="141">
        <v>1</v>
      </c>
      <c r="U141" s="141">
        <v>1</v>
      </c>
      <c r="V141" s="141">
        <v>1</v>
      </c>
      <c r="W141" s="141">
        <v>1</v>
      </c>
      <c r="X141" s="141">
        <v>1</v>
      </c>
      <c r="Y141" s="141">
        <v>1</v>
      </c>
      <c r="Z141" s="141">
        <v>1</v>
      </c>
      <c r="AA141" s="141">
        <v>1</v>
      </c>
      <c r="AB141" s="141">
        <v>1</v>
      </c>
      <c r="AC141" s="141">
        <v>1</v>
      </c>
      <c r="AD141" s="141">
        <v>1</v>
      </c>
      <c r="AE141" s="141">
        <v>1</v>
      </c>
      <c r="AF141" s="141">
        <v>1</v>
      </c>
      <c r="AG141" s="141">
        <v>1</v>
      </c>
      <c r="AH141" s="141">
        <v>1</v>
      </c>
      <c r="AI141" s="141">
        <v>1</v>
      </c>
      <c r="AJ141" s="141">
        <v>1</v>
      </c>
      <c r="AK141" s="141">
        <v>1</v>
      </c>
      <c r="AL141" s="141">
        <v>1</v>
      </c>
      <c r="AM141" s="141">
        <v>1</v>
      </c>
      <c r="AN141" s="141">
        <v>1</v>
      </c>
      <c r="AO141" s="141">
        <v>1</v>
      </c>
      <c r="AP141" s="141">
        <v>1</v>
      </c>
      <c r="AQ141" s="141"/>
      <c r="AR141" s="141">
        <v>1</v>
      </c>
      <c r="AS141" s="141">
        <v>1</v>
      </c>
      <c r="AT141" s="141">
        <v>1</v>
      </c>
      <c r="AU141" s="141">
        <v>1</v>
      </c>
      <c r="AV141" s="141">
        <v>1</v>
      </c>
      <c r="AW141" s="141">
        <v>1</v>
      </c>
      <c r="AX141" s="141">
        <v>1</v>
      </c>
      <c r="AY141" s="141">
        <v>1</v>
      </c>
      <c r="AZ141" s="141">
        <v>1</v>
      </c>
      <c r="BA141" s="141">
        <v>1</v>
      </c>
      <c r="BB141" s="141">
        <v>1</v>
      </c>
      <c r="BC141" s="141">
        <v>1</v>
      </c>
      <c r="BD141" s="141">
        <v>1</v>
      </c>
      <c r="BE141" s="141">
        <v>1</v>
      </c>
      <c r="BF141" s="141">
        <v>1</v>
      </c>
      <c r="BG141" s="141">
        <v>1</v>
      </c>
      <c r="BH141" s="141">
        <v>1</v>
      </c>
      <c r="BI141" s="141">
        <v>1</v>
      </c>
      <c r="BJ141" s="141">
        <v>1</v>
      </c>
      <c r="BK141" s="141">
        <v>1</v>
      </c>
      <c r="BL141" s="141">
        <v>1</v>
      </c>
      <c r="BM141" s="141">
        <v>1</v>
      </c>
      <c r="BN141" s="141"/>
      <c r="BO141" s="141">
        <v>1</v>
      </c>
      <c r="BP141" s="141">
        <v>1</v>
      </c>
      <c r="BQ141" s="141">
        <v>1</v>
      </c>
      <c r="BR141" s="141">
        <v>1</v>
      </c>
      <c r="BS141" s="141">
        <v>1</v>
      </c>
      <c r="BT141" s="141">
        <v>1</v>
      </c>
      <c r="BU141" s="141">
        <v>1</v>
      </c>
      <c r="BV141" s="141">
        <v>1</v>
      </c>
      <c r="BW141" s="141">
        <v>1</v>
      </c>
      <c r="BX141" s="141">
        <v>1</v>
      </c>
      <c r="BY141" s="141">
        <v>1</v>
      </c>
      <c r="BZ141" s="141">
        <v>1</v>
      </c>
      <c r="CA141" s="141">
        <v>1</v>
      </c>
      <c r="CB141" s="141">
        <v>1</v>
      </c>
      <c r="CC141" s="141">
        <v>1</v>
      </c>
      <c r="CD141" s="141">
        <v>1</v>
      </c>
      <c r="CE141" s="141">
        <v>1</v>
      </c>
      <c r="CF141" s="141">
        <v>1</v>
      </c>
      <c r="CG141" s="141">
        <v>1</v>
      </c>
      <c r="CH141" s="141">
        <v>1</v>
      </c>
      <c r="CI141" s="141">
        <v>1</v>
      </c>
      <c r="CJ141" s="141">
        <v>1</v>
      </c>
      <c r="CK141" s="141">
        <v>1</v>
      </c>
      <c r="CL141" s="141">
        <v>1</v>
      </c>
      <c r="CM141" s="141">
        <v>1</v>
      </c>
      <c r="CN141" s="141">
        <v>1</v>
      </c>
      <c r="CO141" s="141">
        <v>1</v>
      </c>
      <c r="CP141" s="141">
        <v>1</v>
      </c>
      <c r="CQ141" s="141">
        <v>1</v>
      </c>
      <c r="CR141" s="141">
        <v>1</v>
      </c>
      <c r="CS141" s="141">
        <v>1</v>
      </c>
      <c r="CT141" s="141">
        <v>1</v>
      </c>
      <c r="CU141" s="141">
        <v>1</v>
      </c>
      <c r="CV141" s="141">
        <v>1</v>
      </c>
      <c r="CW141" s="141">
        <v>1</v>
      </c>
      <c r="CX141" s="141">
        <v>1</v>
      </c>
      <c r="CY141" s="141">
        <v>1</v>
      </c>
      <c r="CZ141" s="141">
        <v>1</v>
      </c>
      <c r="DA141" s="141">
        <v>1</v>
      </c>
      <c r="DB141" s="141"/>
      <c r="DC141" s="141"/>
      <c r="DD141" s="141"/>
      <c r="DE141" s="141">
        <v>1</v>
      </c>
      <c r="DF141" s="141">
        <v>1</v>
      </c>
      <c r="DG141" s="135"/>
    </row>
    <row r="142" spans="1:110" s="125" customFormat="1" ht="12.75">
      <c r="A142" s="18" t="s">
        <v>179</v>
      </c>
      <c r="B142" s="202" t="s">
        <v>180</v>
      </c>
      <c r="C142" s="203"/>
      <c r="D142" s="161"/>
      <c r="E142" s="162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  <c r="CF142" s="124"/>
      <c r="CG142" s="124"/>
      <c r="CH142" s="124"/>
      <c r="CI142" s="124"/>
      <c r="CJ142" s="124"/>
      <c r="CK142" s="124"/>
      <c r="CL142" s="124"/>
      <c r="CM142" s="124"/>
      <c r="CN142" s="124"/>
      <c r="CO142" s="124"/>
      <c r="CP142" s="124"/>
      <c r="CQ142" s="124"/>
      <c r="CR142" s="124"/>
      <c r="CS142" s="124"/>
      <c r="CT142" s="124"/>
      <c r="CU142" s="124"/>
      <c r="CV142" s="124"/>
      <c r="CW142" s="124"/>
      <c r="CX142" s="124"/>
      <c r="CY142" s="124"/>
      <c r="CZ142" s="124"/>
      <c r="DA142" s="124"/>
      <c r="DB142" s="124"/>
      <c r="DC142" s="124"/>
      <c r="DD142" s="124"/>
      <c r="DE142" s="124"/>
      <c r="DF142" s="124"/>
    </row>
    <row r="143" spans="1:110" s="125" customFormat="1" ht="33.75">
      <c r="A143" s="190" t="s">
        <v>369</v>
      </c>
      <c r="B143" s="204" t="s">
        <v>370</v>
      </c>
      <c r="C143" s="160" t="s">
        <v>181</v>
      </c>
      <c r="D143" s="161">
        <v>1.31</v>
      </c>
      <c r="E143" s="162">
        <v>1.31</v>
      </c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4"/>
      <c r="BW143" s="124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4"/>
      <c r="CH143" s="124"/>
      <c r="CI143" s="124"/>
      <c r="CJ143" s="124"/>
      <c r="CK143" s="124"/>
      <c r="CL143" s="124"/>
      <c r="CM143" s="124"/>
      <c r="CN143" s="124"/>
      <c r="CO143" s="124"/>
      <c r="CP143" s="124"/>
      <c r="CQ143" s="124"/>
      <c r="CR143" s="124"/>
      <c r="CS143" s="124"/>
      <c r="CT143" s="124"/>
      <c r="CU143" s="124"/>
      <c r="CV143" s="124"/>
      <c r="CW143" s="124"/>
      <c r="CX143" s="124"/>
      <c r="CY143" s="124"/>
      <c r="CZ143" s="124"/>
      <c r="DA143" s="124"/>
      <c r="DB143" s="124"/>
      <c r="DC143" s="124"/>
      <c r="DD143" s="124"/>
      <c r="DE143" s="124"/>
      <c r="DF143" s="124"/>
    </row>
    <row r="144" spans="1:111" s="125" customFormat="1" ht="33.75">
      <c r="A144" s="136" t="s">
        <v>182</v>
      </c>
      <c r="B144" s="139" t="s">
        <v>183</v>
      </c>
      <c r="C144" s="138" t="s">
        <v>181</v>
      </c>
      <c r="D144" s="144">
        <v>0.36212</v>
      </c>
      <c r="E144" s="145">
        <v>0.36212</v>
      </c>
      <c r="F144" s="141">
        <f>F28*100*12</f>
        <v>32136</v>
      </c>
      <c r="G144" s="141">
        <f aca="true" t="shared" si="95" ref="G144:BR144">G28*100*12</f>
        <v>32076</v>
      </c>
      <c r="H144" s="141">
        <f t="shared" si="95"/>
        <v>32364</v>
      </c>
      <c r="I144" s="141">
        <f t="shared" si="95"/>
        <v>69120</v>
      </c>
      <c r="J144" s="141">
        <f t="shared" si="95"/>
        <v>52476</v>
      </c>
      <c r="K144" s="141">
        <f t="shared" si="95"/>
        <v>31596</v>
      </c>
      <c r="L144" s="141">
        <f t="shared" si="95"/>
        <v>75141.6</v>
      </c>
      <c r="M144" s="141">
        <f t="shared" si="95"/>
        <v>32292</v>
      </c>
      <c r="N144" s="141">
        <f t="shared" si="95"/>
        <v>52260</v>
      </c>
      <c r="O144" s="141">
        <f t="shared" si="95"/>
        <v>52494</v>
      </c>
      <c r="P144" s="141">
        <f t="shared" si="95"/>
        <v>32184</v>
      </c>
      <c r="Q144" s="141">
        <f t="shared" si="95"/>
        <v>32193.6</v>
      </c>
      <c r="R144" s="141">
        <f t="shared" si="95"/>
        <v>68562</v>
      </c>
      <c r="S144" s="141">
        <f t="shared" si="95"/>
        <v>32496</v>
      </c>
      <c r="T144" s="141">
        <f t="shared" si="95"/>
        <v>69147.6</v>
      </c>
      <c r="U144" s="141">
        <f t="shared" si="95"/>
        <v>52603.2</v>
      </c>
      <c r="V144" s="141">
        <f t="shared" si="95"/>
        <v>32280</v>
      </c>
      <c r="W144" s="141">
        <f t="shared" si="95"/>
        <v>34896</v>
      </c>
      <c r="X144" s="141">
        <f t="shared" si="95"/>
        <v>34896</v>
      </c>
      <c r="Y144" s="141">
        <f t="shared" si="95"/>
        <v>32424</v>
      </c>
      <c r="Z144" s="141">
        <f t="shared" si="95"/>
        <v>32508</v>
      </c>
      <c r="AA144" s="141">
        <f t="shared" si="95"/>
        <v>53178</v>
      </c>
      <c r="AB144" s="141">
        <f t="shared" si="95"/>
        <v>31476</v>
      </c>
      <c r="AC144" s="141">
        <f t="shared" si="95"/>
        <v>32496</v>
      </c>
      <c r="AD144" s="141">
        <f t="shared" si="95"/>
        <v>84642</v>
      </c>
      <c r="AE144" s="141">
        <f t="shared" si="95"/>
        <v>68560.79999999999</v>
      </c>
      <c r="AF144" s="141">
        <f t="shared" si="95"/>
        <v>49766.399999999994</v>
      </c>
      <c r="AG144" s="141">
        <f t="shared" si="95"/>
        <v>48466.8</v>
      </c>
      <c r="AH144" s="141">
        <f t="shared" si="95"/>
        <v>73800</v>
      </c>
      <c r="AI144" s="141">
        <f t="shared" si="95"/>
        <v>56515.2</v>
      </c>
      <c r="AJ144" s="141">
        <f t="shared" si="95"/>
        <v>56515.2</v>
      </c>
      <c r="AK144" s="141">
        <f t="shared" si="95"/>
        <v>32256</v>
      </c>
      <c r="AL144" s="141">
        <f t="shared" si="95"/>
        <v>32568</v>
      </c>
      <c r="AM144" s="141">
        <f t="shared" si="95"/>
        <v>32436</v>
      </c>
      <c r="AN144" s="141">
        <f t="shared" si="95"/>
        <v>32436</v>
      </c>
      <c r="AO144" s="141">
        <f t="shared" si="95"/>
        <v>57087.600000000006</v>
      </c>
      <c r="AP144" s="141">
        <f t="shared" si="95"/>
        <v>32520</v>
      </c>
      <c r="AQ144" s="141"/>
      <c r="AR144" s="141">
        <f t="shared" si="95"/>
        <v>45001.2</v>
      </c>
      <c r="AS144" s="141">
        <f t="shared" si="95"/>
        <v>32520</v>
      </c>
      <c r="AT144" s="141">
        <f t="shared" si="95"/>
        <v>32544</v>
      </c>
      <c r="AU144" s="141">
        <f t="shared" si="95"/>
        <v>84932.4</v>
      </c>
      <c r="AV144" s="141">
        <f t="shared" si="95"/>
        <v>76742.4</v>
      </c>
      <c r="AW144" s="141">
        <f t="shared" si="95"/>
        <v>32400</v>
      </c>
      <c r="AX144" s="141">
        <f t="shared" si="95"/>
        <v>32268</v>
      </c>
      <c r="AY144" s="141">
        <f t="shared" si="95"/>
        <v>41941.2</v>
      </c>
      <c r="AZ144" s="141">
        <f t="shared" si="95"/>
        <v>33348</v>
      </c>
      <c r="BA144" s="141">
        <f t="shared" si="95"/>
        <v>33492</v>
      </c>
      <c r="BB144" s="141">
        <f t="shared" si="95"/>
        <v>34221.600000000006</v>
      </c>
      <c r="BC144" s="141">
        <f t="shared" si="95"/>
        <v>34320</v>
      </c>
      <c r="BD144" s="141">
        <f t="shared" si="95"/>
        <v>34842</v>
      </c>
      <c r="BE144" s="141">
        <f t="shared" si="95"/>
        <v>48877.200000000004</v>
      </c>
      <c r="BF144" s="141">
        <f t="shared" si="95"/>
        <v>71140.79999999999</v>
      </c>
      <c r="BG144" s="141">
        <f t="shared" si="95"/>
        <v>32652</v>
      </c>
      <c r="BH144" s="141">
        <f t="shared" si="95"/>
        <v>31992</v>
      </c>
      <c r="BI144" s="141">
        <f t="shared" si="95"/>
        <v>32694</v>
      </c>
      <c r="BJ144" s="141">
        <f t="shared" si="95"/>
        <v>32652</v>
      </c>
      <c r="BK144" s="141">
        <f t="shared" si="95"/>
        <v>32160</v>
      </c>
      <c r="BL144" s="141">
        <f t="shared" si="95"/>
        <v>32772</v>
      </c>
      <c r="BM144" s="141">
        <f t="shared" si="95"/>
        <v>32556</v>
      </c>
      <c r="BN144" s="141">
        <v>32388</v>
      </c>
      <c r="BO144" s="141">
        <f t="shared" si="95"/>
        <v>42396</v>
      </c>
      <c r="BP144" s="141">
        <f t="shared" si="95"/>
        <v>52740</v>
      </c>
      <c r="BQ144" s="141">
        <f t="shared" si="95"/>
        <v>53424</v>
      </c>
      <c r="BR144" s="141">
        <f t="shared" si="95"/>
        <v>32556</v>
      </c>
      <c r="BS144" s="141">
        <f aca="true" t="shared" si="96" ref="BS144:DF144">BS28*100*12</f>
        <v>32604</v>
      </c>
      <c r="BT144" s="141">
        <f t="shared" si="96"/>
        <v>32736</v>
      </c>
      <c r="BU144" s="141">
        <f t="shared" si="96"/>
        <v>99490.80000000002</v>
      </c>
      <c r="BV144" s="141">
        <f t="shared" si="96"/>
        <v>32688</v>
      </c>
      <c r="BW144" s="141">
        <f t="shared" si="96"/>
        <v>32328</v>
      </c>
      <c r="BX144" s="141">
        <f t="shared" si="96"/>
        <v>73258.79999999999</v>
      </c>
      <c r="BY144" s="141">
        <f t="shared" si="96"/>
        <v>50979.59999999999</v>
      </c>
      <c r="BZ144" s="141">
        <f t="shared" si="96"/>
        <v>48624.00000000001</v>
      </c>
      <c r="CA144" s="141">
        <f t="shared" si="96"/>
        <v>52764</v>
      </c>
      <c r="CB144" s="141">
        <f t="shared" si="96"/>
        <v>31668</v>
      </c>
      <c r="CC144" s="141">
        <f t="shared" si="96"/>
        <v>85151.99999999999</v>
      </c>
      <c r="CD144" s="141">
        <f t="shared" si="96"/>
        <v>53038.799999999996</v>
      </c>
      <c r="CE144" s="141">
        <f t="shared" si="96"/>
        <v>52332</v>
      </c>
      <c r="CF144" s="141">
        <f t="shared" si="96"/>
        <v>32066.4</v>
      </c>
      <c r="CG144" s="141">
        <f t="shared" si="96"/>
        <v>32940</v>
      </c>
      <c r="CH144" s="141">
        <f t="shared" si="96"/>
        <v>32415.600000000002</v>
      </c>
      <c r="CI144" s="141">
        <f t="shared" si="96"/>
        <v>64276.799999999996</v>
      </c>
      <c r="CJ144" s="141">
        <f t="shared" si="96"/>
        <v>71534.4</v>
      </c>
      <c r="CK144" s="141">
        <f t="shared" si="96"/>
        <v>32610</v>
      </c>
      <c r="CL144" s="141">
        <f t="shared" si="96"/>
        <v>35337.600000000006</v>
      </c>
      <c r="CM144" s="141">
        <f t="shared" si="96"/>
        <v>51901.2</v>
      </c>
      <c r="CN144" s="141">
        <f t="shared" si="96"/>
        <v>69663.59999999999</v>
      </c>
      <c r="CO144" s="141">
        <f t="shared" si="96"/>
        <v>32376</v>
      </c>
      <c r="CP144" s="141">
        <f t="shared" si="96"/>
        <v>34884</v>
      </c>
      <c r="CQ144" s="141">
        <f t="shared" si="96"/>
        <v>92644.79999999999</v>
      </c>
      <c r="CR144" s="141">
        <f t="shared" si="96"/>
        <v>25306.799999999996</v>
      </c>
      <c r="CS144" s="141">
        <f t="shared" si="96"/>
        <v>17736</v>
      </c>
      <c r="CT144" s="141">
        <f t="shared" si="96"/>
        <v>164563.2</v>
      </c>
      <c r="CU144" s="141">
        <f t="shared" si="96"/>
        <v>97639.20000000001</v>
      </c>
      <c r="CV144" s="141">
        <f t="shared" si="96"/>
        <v>116907.59999999999</v>
      </c>
      <c r="CW144" s="141">
        <f t="shared" si="96"/>
        <v>74649.6</v>
      </c>
      <c r="CX144" s="141">
        <f t="shared" si="96"/>
        <v>74380.8</v>
      </c>
      <c r="CY144" s="141">
        <f t="shared" si="96"/>
        <v>32310</v>
      </c>
      <c r="CZ144" s="141">
        <f t="shared" si="96"/>
        <v>36154.8</v>
      </c>
      <c r="DA144" s="141">
        <f t="shared" si="96"/>
        <v>202264.80000000002</v>
      </c>
      <c r="DB144" s="141"/>
      <c r="DC144" s="141"/>
      <c r="DD144" s="141">
        <f t="shared" si="96"/>
        <v>17746.8</v>
      </c>
      <c r="DE144" s="141">
        <f t="shared" si="96"/>
        <v>30841.199999999997</v>
      </c>
      <c r="DF144" s="141">
        <f t="shared" si="96"/>
        <v>53130</v>
      </c>
      <c r="DG144" s="135"/>
    </row>
    <row r="145" spans="1:111" s="125" customFormat="1" ht="33.75">
      <c r="A145" s="136" t="s">
        <v>190</v>
      </c>
      <c r="B145" s="139" t="s">
        <v>191</v>
      </c>
      <c r="C145" s="138" t="s">
        <v>181</v>
      </c>
      <c r="D145" s="144">
        <v>0.02</v>
      </c>
      <c r="E145" s="145">
        <v>0.02</v>
      </c>
      <c r="F145" s="141">
        <f>F144</f>
        <v>32136</v>
      </c>
      <c r="G145" s="141">
        <f aca="true" t="shared" si="97" ref="G145:BR145">G144</f>
        <v>32076</v>
      </c>
      <c r="H145" s="141">
        <f t="shared" si="97"/>
        <v>32364</v>
      </c>
      <c r="I145" s="141">
        <f t="shared" si="97"/>
        <v>69120</v>
      </c>
      <c r="J145" s="141">
        <f t="shared" si="97"/>
        <v>52476</v>
      </c>
      <c r="K145" s="141">
        <f t="shared" si="97"/>
        <v>31596</v>
      </c>
      <c r="L145" s="141">
        <f t="shared" si="97"/>
        <v>75141.6</v>
      </c>
      <c r="M145" s="141">
        <f t="shared" si="97"/>
        <v>32292</v>
      </c>
      <c r="N145" s="141">
        <f t="shared" si="97"/>
        <v>52260</v>
      </c>
      <c r="O145" s="141">
        <f t="shared" si="97"/>
        <v>52494</v>
      </c>
      <c r="P145" s="141">
        <f t="shared" si="97"/>
        <v>32184</v>
      </c>
      <c r="Q145" s="141">
        <f t="shared" si="97"/>
        <v>32193.6</v>
      </c>
      <c r="R145" s="141">
        <f t="shared" si="97"/>
        <v>68562</v>
      </c>
      <c r="S145" s="141">
        <f t="shared" si="97"/>
        <v>32496</v>
      </c>
      <c r="T145" s="141">
        <f t="shared" si="97"/>
        <v>69147.6</v>
      </c>
      <c r="U145" s="141">
        <f t="shared" si="97"/>
        <v>52603.2</v>
      </c>
      <c r="V145" s="141">
        <f t="shared" si="97"/>
        <v>32280</v>
      </c>
      <c r="W145" s="141">
        <f t="shared" si="97"/>
        <v>34896</v>
      </c>
      <c r="X145" s="141">
        <f t="shared" si="97"/>
        <v>34896</v>
      </c>
      <c r="Y145" s="141">
        <f t="shared" si="97"/>
        <v>32424</v>
      </c>
      <c r="Z145" s="141">
        <f t="shared" si="97"/>
        <v>32508</v>
      </c>
      <c r="AA145" s="141">
        <f t="shared" si="97"/>
        <v>53178</v>
      </c>
      <c r="AB145" s="141">
        <f t="shared" si="97"/>
        <v>31476</v>
      </c>
      <c r="AC145" s="141">
        <f t="shared" si="97"/>
        <v>32496</v>
      </c>
      <c r="AD145" s="141">
        <f t="shared" si="97"/>
        <v>84642</v>
      </c>
      <c r="AE145" s="141">
        <f t="shared" si="97"/>
        <v>68560.79999999999</v>
      </c>
      <c r="AF145" s="141">
        <f t="shared" si="97"/>
        <v>49766.399999999994</v>
      </c>
      <c r="AG145" s="141">
        <f t="shared" si="97"/>
        <v>48466.8</v>
      </c>
      <c r="AH145" s="141">
        <f t="shared" si="97"/>
        <v>73800</v>
      </c>
      <c r="AI145" s="141">
        <f t="shared" si="97"/>
        <v>56515.2</v>
      </c>
      <c r="AJ145" s="141">
        <f t="shared" si="97"/>
        <v>56515.2</v>
      </c>
      <c r="AK145" s="141">
        <f t="shared" si="97"/>
        <v>32256</v>
      </c>
      <c r="AL145" s="141">
        <f t="shared" si="97"/>
        <v>32568</v>
      </c>
      <c r="AM145" s="141">
        <f t="shared" si="97"/>
        <v>32436</v>
      </c>
      <c r="AN145" s="141">
        <f t="shared" si="97"/>
        <v>32436</v>
      </c>
      <c r="AO145" s="141">
        <f t="shared" si="97"/>
        <v>57087.600000000006</v>
      </c>
      <c r="AP145" s="141">
        <f t="shared" si="97"/>
        <v>32520</v>
      </c>
      <c r="AQ145" s="141"/>
      <c r="AR145" s="141">
        <f t="shared" si="97"/>
        <v>45001.2</v>
      </c>
      <c r="AS145" s="141">
        <f t="shared" si="97"/>
        <v>32520</v>
      </c>
      <c r="AT145" s="141">
        <f t="shared" si="97"/>
        <v>32544</v>
      </c>
      <c r="AU145" s="141">
        <f t="shared" si="97"/>
        <v>84932.4</v>
      </c>
      <c r="AV145" s="141">
        <f t="shared" si="97"/>
        <v>76742.4</v>
      </c>
      <c r="AW145" s="141">
        <f t="shared" si="97"/>
        <v>32400</v>
      </c>
      <c r="AX145" s="141">
        <f t="shared" si="97"/>
        <v>32268</v>
      </c>
      <c r="AY145" s="141">
        <f t="shared" si="97"/>
        <v>41941.2</v>
      </c>
      <c r="AZ145" s="141">
        <f t="shared" si="97"/>
        <v>33348</v>
      </c>
      <c r="BA145" s="141">
        <f t="shared" si="97"/>
        <v>33492</v>
      </c>
      <c r="BB145" s="141">
        <f t="shared" si="97"/>
        <v>34221.600000000006</v>
      </c>
      <c r="BC145" s="141">
        <f t="shared" si="97"/>
        <v>34320</v>
      </c>
      <c r="BD145" s="141">
        <f t="shared" si="97"/>
        <v>34842</v>
      </c>
      <c r="BE145" s="141">
        <f t="shared" si="97"/>
        <v>48877.200000000004</v>
      </c>
      <c r="BF145" s="141">
        <f t="shared" si="97"/>
        <v>71140.79999999999</v>
      </c>
      <c r="BG145" s="141">
        <f t="shared" si="97"/>
        <v>32652</v>
      </c>
      <c r="BH145" s="141">
        <f t="shared" si="97"/>
        <v>31992</v>
      </c>
      <c r="BI145" s="141">
        <f t="shared" si="97"/>
        <v>32694</v>
      </c>
      <c r="BJ145" s="141">
        <f t="shared" si="97"/>
        <v>32652</v>
      </c>
      <c r="BK145" s="141">
        <f t="shared" si="97"/>
        <v>32160</v>
      </c>
      <c r="BL145" s="141">
        <f t="shared" si="97"/>
        <v>32772</v>
      </c>
      <c r="BM145" s="141">
        <f t="shared" si="97"/>
        <v>32556</v>
      </c>
      <c r="BN145" s="141">
        <v>32388</v>
      </c>
      <c r="BO145" s="141">
        <f t="shared" si="97"/>
        <v>42396</v>
      </c>
      <c r="BP145" s="141">
        <f t="shared" si="97"/>
        <v>52740</v>
      </c>
      <c r="BQ145" s="141">
        <f t="shared" si="97"/>
        <v>53424</v>
      </c>
      <c r="BR145" s="141">
        <f t="shared" si="97"/>
        <v>32556</v>
      </c>
      <c r="BS145" s="141">
        <f aca="true" t="shared" si="98" ref="BS145:DF145">BS144</f>
        <v>32604</v>
      </c>
      <c r="BT145" s="141">
        <f t="shared" si="98"/>
        <v>32736</v>
      </c>
      <c r="BU145" s="141">
        <f t="shared" si="98"/>
        <v>99490.80000000002</v>
      </c>
      <c r="BV145" s="141">
        <f t="shared" si="98"/>
        <v>32688</v>
      </c>
      <c r="BW145" s="141">
        <f t="shared" si="98"/>
        <v>32328</v>
      </c>
      <c r="BX145" s="141">
        <f t="shared" si="98"/>
        <v>73258.79999999999</v>
      </c>
      <c r="BY145" s="141">
        <f t="shared" si="98"/>
        <v>50979.59999999999</v>
      </c>
      <c r="BZ145" s="141">
        <f t="shared" si="98"/>
        <v>48624.00000000001</v>
      </c>
      <c r="CA145" s="141">
        <f t="shared" si="98"/>
        <v>52764</v>
      </c>
      <c r="CB145" s="141">
        <f t="shared" si="98"/>
        <v>31668</v>
      </c>
      <c r="CC145" s="141">
        <f t="shared" si="98"/>
        <v>85151.99999999999</v>
      </c>
      <c r="CD145" s="141">
        <f t="shared" si="98"/>
        <v>53038.799999999996</v>
      </c>
      <c r="CE145" s="141">
        <f t="shared" si="98"/>
        <v>52332</v>
      </c>
      <c r="CF145" s="141">
        <f t="shared" si="98"/>
        <v>32066.4</v>
      </c>
      <c r="CG145" s="141">
        <f t="shared" si="98"/>
        <v>32940</v>
      </c>
      <c r="CH145" s="141">
        <f t="shared" si="98"/>
        <v>32415.600000000002</v>
      </c>
      <c r="CI145" s="141">
        <f t="shared" si="98"/>
        <v>64276.799999999996</v>
      </c>
      <c r="CJ145" s="141">
        <f t="shared" si="98"/>
        <v>71534.4</v>
      </c>
      <c r="CK145" s="141">
        <f t="shared" si="98"/>
        <v>32610</v>
      </c>
      <c r="CL145" s="141">
        <f t="shared" si="98"/>
        <v>35337.600000000006</v>
      </c>
      <c r="CM145" s="141">
        <f t="shared" si="98"/>
        <v>51901.2</v>
      </c>
      <c r="CN145" s="141">
        <f t="shared" si="98"/>
        <v>69663.59999999999</v>
      </c>
      <c r="CO145" s="141">
        <f t="shared" si="98"/>
        <v>32376</v>
      </c>
      <c r="CP145" s="141">
        <f t="shared" si="98"/>
        <v>34884</v>
      </c>
      <c r="CQ145" s="141">
        <f t="shared" si="98"/>
        <v>92644.79999999999</v>
      </c>
      <c r="CR145" s="141">
        <f t="shared" si="98"/>
        <v>25306.799999999996</v>
      </c>
      <c r="CS145" s="141">
        <f t="shared" si="98"/>
        <v>17736</v>
      </c>
      <c r="CT145" s="141">
        <f t="shared" si="98"/>
        <v>164563.2</v>
      </c>
      <c r="CU145" s="141">
        <f t="shared" si="98"/>
        <v>97639.20000000001</v>
      </c>
      <c r="CV145" s="141">
        <f t="shared" si="98"/>
        <v>116907.59999999999</v>
      </c>
      <c r="CW145" s="141">
        <f t="shared" si="98"/>
        <v>74649.6</v>
      </c>
      <c r="CX145" s="141">
        <f t="shared" si="98"/>
        <v>74380.8</v>
      </c>
      <c r="CY145" s="141">
        <f t="shared" si="98"/>
        <v>32310</v>
      </c>
      <c r="CZ145" s="141">
        <f t="shared" si="98"/>
        <v>36154.8</v>
      </c>
      <c r="DA145" s="141">
        <f t="shared" si="98"/>
        <v>202264.80000000002</v>
      </c>
      <c r="DB145" s="141"/>
      <c r="DC145" s="141"/>
      <c r="DD145" s="141">
        <f t="shared" si="98"/>
        <v>17746.8</v>
      </c>
      <c r="DE145" s="141">
        <f t="shared" si="98"/>
        <v>30841.199999999997</v>
      </c>
      <c r="DF145" s="141">
        <f t="shared" si="98"/>
        <v>53130</v>
      </c>
      <c r="DG145" s="135"/>
    </row>
    <row r="146" spans="1:111" s="125" customFormat="1" ht="25.5">
      <c r="A146" s="150" t="s">
        <v>192</v>
      </c>
      <c r="B146" s="137" t="s">
        <v>193</v>
      </c>
      <c r="C146" s="151"/>
      <c r="D146" s="144"/>
      <c r="E146" s="145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1"/>
      <c r="BR146" s="141"/>
      <c r="BS146" s="141"/>
      <c r="BT146" s="141"/>
      <c r="BU146" s="141"/>
      <c r="BV146" s="141"/>
      <c r="BW146" s="141"/>
      <c r="BX146" s="141"/>
      <c r="BY146" s="141"/>
      <c r="BZ146" s="141"/>
      <c r="CA146" s="141"/>
      <c r="CB146" s="141"/>
      <c r="CC146" s="141"/>
      <c r="CD146" s="141"/>
      <c r="CE146" s="141"/>
      <c r="CF146" s="141"/>
      <c r="CG146" s="141"/>
      <c r="CH146" s="141"/>
      <c r="CI146" s="141"/>
      <c r="CJ146" s="141"/>
      <c r="CK146" s="141"/>
      <c r="CL146" s="141"/>
      <c r="CM146" s="141"/>
      <c r="CN146" s="141"/>
      <c r="CO146" s="141"/>
      <c r="CP146" s="141"/>
      <c r="CQ146" s="141"/>
      <c r="CR146" s="141"/>
      <c r="CS146" s="141"/>
      <c r="CT146" s="141"/>
      <c r="CU146" s="141"/>
      <c r="CV146" s="141"/>
      <c r="CW146" s="141"/>
      <c r="CX146" s="141"/>
      <c r="CY146" s="141"/>
      <c r="CZ146" s="141"/>
      <c r="DA146" s="141"/>
      <c r="DB146" s="141"/>
      <c r="DC146" s="141"/>
      <c r="DD146" s="141"/>
      <c r="DE146" s="141"/>
      <c r="DF146" s="141"/>
      <c r="DG146" s="135"/>
    </row>
    <row r="147" spans="1:111" s="125" customFormat="1" ht="12.75">
      <c r="A147" s="167" t="s">
        <v>194</v>
      </c>
      <c r="B147" s="205" t="s">
        <v>195</v>
      </c>
      <c r="C147" s="206" t="s">
        <v>34</v>
      </c>
      <c r="D147" s="165">
        <v>72.76171360000001</v>
      </c>
      <c r="E147" s="166">
        <v>72.76171360000001</v>
      </c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>
        <v>18</v>
      </c>
      <c r="AG147" s="158">
        <v>18</v>
      </c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>
        <v>18</v>
      </c>
      <c r="BV147" s="158"/>
      <c r="BW147" s="158"/>
      <c r="BX147" s="158"/>
      <c r="BY147" s="158"/>
      <c r="BZ147" s="158">
        <v>13</v>
      </c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>
        <v>18</v>
      </c>
      <c r="CV147" s="158"/>
      <c r="CW147" s="158"/>
      <c r="CX147" s="158"/>
      <c r="CY147" s="158"/>
      <c r="CZ147" s="158"/>
      <c r="DA147" s="158"/>
      <c r="DB147" s="158"/>
      <c r="DC147" s="158"/>
      <c r="DD147" s="158"/>
      <c r="DE147" s="158"/>
      <c r="DF147" s="158"/>
      <c r="DG147" s="147"/>
    </row>
    <row r="148" spans="1:110" s="125" customFormat="1" ht="38.25">
      <c r="A148" s="18" t="s">
        <v>371</v>
      </c>
      <c r="B148" s="159" t="s">
        <v>372</v>
      </c>
      <c r="C148" s="203"/>
      <c r="D148" s="161"/>
      <c r="E148" s="162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4"/>
    </row>
    <row r="149" spans="1:110" s="125" customFormat="1" ht="33.75">
      <c r="A149" s="190" t="s">
        <v>373</v>
      </c>
      <c r="B149" s="159" t="s">
        <v>374</v>
      </c>
      <c r="C149" s="160" t="s">
        <v>181</v>
      </c>
      <c r="D149" s="192">
        <v>0.7</v>
      </c>
      <c r="E149" s="189">
        <v>0.7</v>
      </c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24"/>
      <c r="DD149" s="124"/>
      <c r="DE149" s="124"/>
      <c r="DF149" s="124"/>
    </row>
    <row r="150" spans="1:110" s="125" customFormat="1" ht="12.75">
      <c r="A150" s="18" t="s">
        <v>200</v>
      </c>
      <c r="B150" s="159" t="s">
        <v>201</v>
      </c>
      <c r="C150" s="159"/>
      <c r="D150" s="207"/>
      <c r="E150" s="208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/>
      <c r="CG150" s="124"/>
      <c r="CH150" s="124"/>
      <c r="CI150" s="124"/>
      <c r="CJ150" s="124"/>
      <c r="CK150" s="124"/>
      <c r="CL150" s="124"/>
      <c r="CM150" s="124"/>
      <c r="CN150" s="124"/>
      <c r="CO150" s="124"/>
      <c r="CP150" s="124"/>
      <c r="CQ150" s="124"/>
      <c r="CR150" s="124"/>
      <c r="CS150" s="124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24"/>
      <c r="DD150" s="124"/>
      <c r="DE150" s="124"/>
      <c r="DF150" s="124"/>
    </row>
    <row r="151" spans="1:110" s="125" customFormat="1" ht="33.75">
      <c r="A151" s="190" t="s">
        <v>375</v>
      </c>
      <c r="B151" s="191" t="s">
        <v>376</v>
      </c>
      <c r="C151" s="160" t="s">
        <v>181</v>
      </c>
      <c r="D151" s="161">
        <v>1.26</v>
      </c>
      <c r="E151" s="162">
        <v>1.26</v>
      </c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/>
      <c r="CG151" s="124"/>
      <c r="CH151" s="124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24"/>
      <c r="CW151" s="124"/>
      <c r="CX151" s="124"/>
      <c r="CY151" s="124"/>
      <c r="CZ151" s="124"/>
      <c r="DA151" s="124"/>
      <c r="DB151" s="124"/>
      <c r="DC151" s="124"/>
      <c r="DD151" s="124"/>
      <c r="DE151" s="124"/>
      <c r="DF151" s="124"/>
    </row>
    <row r="152" spans="1:110" s="125" customFormat="1" ht="33.75">
      <c r="A152" s="190" t="s">
        <v>377</v>
      </c>
      <c r="B152" s="191" t="s">
        <v>378</v>
      </c>
      <c r="C152" s="160" t="s">
        <v>181</v>
      </c>
      <c r="D152" s="161">
        <v>0.14</v>
      </c>
      <c r="E152" s="162">
        <v>0.14</v>
      </c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  <c r="CI152" s="124"/>
      <c r="CJ152" s="124"/>
      <c r="CK152" s="124"/>
      <c r="CL152" s="124"/>
      <c r="CM152" s="124"/>
      <c r="CN152" s="124"/>
      <c r="CO152" s="124"/>
      <c r="CP152" s="124"/>
      <c r="CQ152" s="124"/>
      <c r="CR152" s="124"/>
      <c r="CS152" s="124"/>
      <c r="CT152" s="124"/>
      <c r="CU152" s="124"/>
      <c r="CV152" s="124"/>
      <c r="CW152" s="124"/>
      <c r="CX152" s="124"/>
      <c r="CY152" s="124"/>
      <c r="CZ152" s="124"/>
      <c r="DA152" s="124"/>
      <c r="DB152" s="124"/>
      <c r="DC152" s="124"/>
      <c r="DD152" s="124"/>
      <c r="DE152" s="124"/>
      <c r="DF152" s="124"/>
    </row>
    <row r="153" spans="1:110" s="125" customFormat="1" ht="38.25">
      <c r="A153" s="209" t="s">
        <v>379</v>
      </c>
      <c r="B153" s="210" t="s">
        <v>380</v>
      </c>
      <c r="C153" s="211" t="s">
        <v>181</v>
      </c>
      <c r="D153" s="212">
        <v>0.43</v>
      </c>
      <c r="E153" s="213">
        <v>0.43</v>
      </c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  <c r="BI153" s="214"/>
      <c r="BJ153" s="214"/>
      <c r="BK153" s="214"/>
      <c r="BL153" s="214"/>
      <c r="BM153" s="214"/>
      <c r="BN153" s="214"/>
      <c r="BO153" s="214"/>
      <c r="BP153" s="214"/>
      <c r="BQ153" s="214"/>
      <c r="BR153" s="214"/>
      <c r="BS153" s="214"/>
      <c r="BT153" s="214"/>
      <c r="BU153" s="214"/>
      <c r="BV153" s="214"/>
      <c r="BW153" s="214"/>
      <c r="BX153" s="214"/>
      <c r="BY153" s="214"/>
      <c r="BZ153" s="214"/>
      <c r="CA153" s="214"/>
      <c r="CB153" s="214"/>
      <c r="CC153" s="214"/>
      <c r="CD153" s="214"/>
      <c r="CE153" s="214"/>
      <c r="CF153" s="214"/>
      <c r="CG153" s="214"/>
      <c r="CH153" s="214"/>
      <c r="CI153" s="214"/>
      <c r="CJ153" s="214"/>
      <c r="CK153" s="214"/>
      <c r="CL153" s="214"/>
      <c r="CM153" s="214"/>
      <c r="CN153" s="214"/>
      <c r="CO153" s="214"/>
      <c r="CP153" s="214"/>
      <c r="CQ153" s="214"/>
      <c r="CR153" s="214"/>
      <c r="CS153" s="214"/>
      <c r="CT153" s="214"/>
      <c r="CU153" s="214"/>
      <c r="CV153" s="214"/>
      <c r="CW153" s="214"/>
      <c r="CX153" s="214"/>
      <c r="CY153" s="214"/>
      <c r="CZ153" s="214"/>
      <c r="DA153" s="214"/>
      <c r="DB153" s="214"/>
      <c r="DC153" s="214"/>
      <c r="DD153" s="214"/>
      <c r="DE153" s="214"/>
      <c r="DF153" s="214"/>
    </row>
    <row r="154" spans="1:110" s="125" customFormat="1" ht="12.75">
      <c r="A154" s="215"/>
      <c r="B154" s="216"/>
      <c r="C154" s="217"/>
      <c r="D154" s="218"/>
      <c r="E154" s="218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24"/>
      <c r="CI154" s="124"/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24"/>
      <c r="DD154" s="124"/>
      <c r="DE154" s="124"/>
      <c r="DF154" s="124"/>
    </row>
    <row r="155" spans="1:110" s="125" customFormat="1" ht="12.75">
      <c r="A155" s="215" t="s">
        <v>381</v>
      </c>
      <c r="B155" s="216" t="s">
        <v>382</v>
      </c>
      <c r="C155" s="217"/>
      <c r="D155" s="218"/>
      <c r="E155" s="218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  <c r="CI155" s="124"/>
      <c r="CJ155" s="124"/>
      <c r="CK155" s="124"/>
      <c r="CL155" s="124"/>
      <c r="CM155" s="124"/>
      <c r="CN155" s="124"/>
      <c r="CO155" s="124"/>
      <c r="CP155" s="124"/>
      <c r="CQ155" s="124"/>
      <c r="CR155" s="124"/>
      <c r="CS155" s="124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24"/>
      <c r="DD155" s="124"/>
      <c r="DE155" s="124"/>
      <c r="DF155" s="124"/>
    </row>
    <row r="156" spans="1:111" s="125" customFormat="1" ht="12.75">
      <c r="A156" s="219" t="s">
        <v>383</v>
      </c>
      <c r="B156" s="220" t="s">
        <v>385</v>
      </c>
      <c r="C156" s="221" t="s">
        <v>384</v>
      </c>
      <c r="D156" s="222">
        <v>33313</v>
      </c>
      <c r="E156" s="222"/>
      <c r="F156" s="141">
        <f>34/4170.32*F28</f>
        <v>0.21833336530530034</v>
      </c>
      <c r="G156" s="141">
        <f aca="true" t="shared" si="99" ref="G156:BR156">34/4170.32*G28</f>
        <v>0.2179257227263136</v>
      </c>
      <c r="H156" s="141">
        <f t="shared" si="99"/>
        <v>0.21988240710544996</v>
      </c>
      <c r="I156" s="141">
        <f t="shared" si="99"/>
        <v>0.4696042509927296</v>
      </c>
      <c r="J156" s="141">
        <f t="shared" si="99"/>
        <v>0.3565241995818067</v>
      </c>
      <c r="K156" s="141">
        <f t="shared" si="99"/>
        <v>0.21466458209441963</v>
      </c>
      <c r="L156" s="141">
        <f t="shared" si="99"/>
        <v>0.5105152602198393</v>
      </c>
      <c r="M156" s="141">
        <f t="shared" si="99"/>
        <v>0.21939323601066588</v>
      </c>
      <c r="N156" s="141">
        <f t="shared" si="99"/>
        <v>0.3550566862974544</v>
      </c>
      <c r="O156" s="141">
        <f t="shared" si="99"/>
        <v>0.3566464923555027</v>
      </c>
      <c r="P156" s="141">
        <f t="shared" si="99"/>
        <v>0.21865947936848973</v>
      </c>
      <c r="Q156" s="141">
        <f t="shared" si="99"/>
        <v>0.2187247021811276</v>
      </c>
      <c r="R156" s="141">
        <f t="shared" si="99"/>
        <v>0.4658131750081529</v>
      </c>
      <c r="S156" s="141">
        <f t="shared" si="99"/>
        <v>0.2207792207792208</v>
      </c>
      <c r="T156" s="141">
        <f t="shared" si="99"/>
        <v>0.4697917665790635</v>
      </c>
      <c r="U156" s="141">
        <f t="shared" si="99"/>
        <v>0.3573884018492586</v>
      </c>
      <c r="V156" s="141">
        <f t="shared" si="99"/>
        <v>0.2193117074948685</v>
      </c>
      <c r="W156" s="141">
        <f t="shared" si="99"/>
        <v>0.23708492393869057</v>
      </c>
      <c r="X156" s="141">
        <f t="shared" si="99"/>
        <v>0.23708492393869057</v>
      </c>
      <c r="Y156" s="141">
        <f t="shared" si="99"/>
        <v>0.22029004968443672</v>
      </c>
      <c r="Z156" s="141">
        <f t="shared" si="99"/>
        <v>0.22086074929501814</v>
      </c>
      <c r="AA156" s="141">
        <f t="shared" si="99"/>
        <v>0.3612936177559516</v>
      </c>
      <c r="AB156" s="141">
        <f t="shared" si="99"/>
        <v>0.21384929693644616</v>
      </c>
      <c r="AC156" s="141">
        <f t="shared" si="99"/>
        <v>0.2207792207792208</v>
      </c>
      <c r="AD156" s="141">
        <f t="shared" si="99"/>
        <v>0.5750613861766004</v>
      </c>
      <c r="AE156" s="141">
        <f t="shared" si="99"/>
        <v>0.46580502215657316</v>
      </c>
      <c r="AF156" s="141">
        <f t="shared" si="99"/>
        <v>0.3381150607147653</v>
      </c>
      <c r="AG156" s="141">
        <f t="shared" si="99"/>
        <v>0.32928552245391246</v>
      </c>
      <c r="AH156" s="141">
        <f t="shared" si="99"/>
        <v>0.5014003721536957</v>
      </c>
      <c r="AI156" s="141">
        <f t="shared" si="99"/>
        <v>0.3839666979991943</v>
      </c>
      <c r="AJ156" s="141">
        <f t="shared" si="99"/>
        <v>0.3839666979991943</v>
      </c>
      <c r="AK156" s="141">
        <f t="shared" si="99"/>
        <v>0.2191486504632738</v>
      </c>
      <c r="AL156" s="141">
        <f t="shared" si="99"/>
        <v>0.2212683918740049</v>
      </c>
      <c r="AM156" s="141">
        <f t="shared" si="99"/>
        <v>0.22037157820023406</v>
      </c>
      <c r="AN156" s="141">
        <f t="shared" si="99"/>
        <v>0.22037157820023406</v>
      </c>
      <c r="AO156" s="141">
        <f t="shared" si="99"/>
        <v>0.3878556082027279</v>
      </c>
      <c r="AP156" s="141">
        <f t="shared" si="99"/>
        <v>0.22094227781081552</v>
      </c>
      <c r="AQ156" s="141">
        <f t="shared" si="99"/>
        <v>0</v>
      </c>
      <c r="AR156" s="141">
        <f t="shared" si="99"/>
        <v>0.3057400870916381</v>
      </c>
      <c r="AS156" s="141">
        <f t="shared" si="99"/>
        <v>0.22094227781081552</v>
      </c>
      <c r="AT156" s="141">
        <f t="shared" si="99"/>
        <v>0.2211053348424102</v>
      </c>
      <c r="AU156" s="141">
        <f t="shared" si="99"/>
        <v>0.5770343762588963</v>
      </c>
      <c r="AV156" s="141">
        <f t="shared" si="99"/>
        <v>0.5213911642272057</v>
      </c>
      <c r="AW156" s="141">
        <f t="shared" si="99"/>
        <v>0.22012699265284202</v>
      </c>
      <c r="AX156" s="141">
        <f t="shared" si="99"/>
        <v>0.21923017897907118</v>
      </c>
      <c r="AY156" s="141">
        <f t="shared" si="99"/>
        <v>0.2849503155633141</v>
      </c>
      <c r="AZ156" s="141">
        <f t="shared" si="99"/>
        <v>0.22656774540083258</v>
      </c>
      <c r="BA156" s="141">
        <f t="shared" si="99"/>
        <v>0.22754608759040076</v>
      </c>
      <c r="BB156" s="141">
        <f t="shared" si="99"/>
        <v>0.23250302135087958</v>
      </c>
      <c r="BC156" s="141">
        <f t="shared" si="99"/>
        <v>0.23317155518041785</v>
      </c>
      <c r="BD156" s="141">
        <f t="shared" si="99"/>
        <v>0.2367180456176025</v>
      </c>
      <c r="BE156" s="141">
        <f t="shared" si="99"/>
        <v>0.33207379769418177</v>
      </c>
      <c r="BF156" s="141">
        <f t="shared" si="99"/>
        <v>0.4833336530530032</v>
      </c>
      <c r="BG156" s="141">
        <f t="shared" si="99"/>
        <v>0.22183909148458636</v>
      </c>
      <c r="BH156" s="141">
        <f t="shared" si="99"/>
        <v>0.21735502311573215</v>
      </c>
      <c r="BI156" s="141">
        <f t="shared" si="99"/>
        <v>0.22212444128987707</v>
      </c>
      <c r="BJ156" s="141">
        <f t="shared" si="99"/>
        <v>0.22183909148458636</v>
      </c>
      <c r="BK156" s="141">
        <f t="shared" si="99"/>
        <v>0.21849642233689504</v>
      </c>
      <c r="BL156" s="141">
        <f t="shared" si="99"/>
        <v>0.22265437664255983</v>
      </c>
      <c r="BM156" s="141">
        <f t="shared" si="99"/>
        <v>0.22118686335820753</v>
      </c>
      <c r="BN156" s="141">
        <v>0.22004546413704465</v>
      </c>
      <c r="BO156" s="141">
        <f t="shared" si="99"/>
        <v>0.2880402463120336</v>
      </c>
      <c r="BP156" s="141">
        <f t="shared" si="99"/>
        <v>0.35831782692934844</v>
      </c>
      <c r="BQ156" s="141">
        <f t="shared" si="99"/>
        <v>0.3629649523297973</v>
      </c>
      <c r="BR156" s="141">
        <f t="shared" si="99"/>
        <v>0.22118686335820753</v>
      </c>
      <c r="BS156" s="141">
        <f aca="true" t="shared" si="100" ref="BS156:DF156">34/4170.32*BS28</f>
        <v>0.22151297742139697</v>
      </c>
      <c r="BT156" s="141">
        <f t="shared" si="100"/>
        <v>0.22240979109516779</v>
      </c>
      <c r="BU156" s="141">
        <f t="shared" si="100"/>
        <v>0.67594477162424</v>
      </c>
      <c r="BV156" s="141">
        <f t="shared" si="100"/>
        <v>0.22208367703197837</v>
      </c>
      <c r="BW156" s="141">
        <f t="shared" si="100"/>
        <v>0.21963782155805794</v>
      </c>
      <c r="BX156" s="141">
        <f t="shared" si="100"/>
        <v>0.49772343609123526</v>
      </c>
      <c r="BY156" s="141">
        <f t="shared" si="100"/>
        <v>0.3463575936618773</v>
      </c>
      <c r="BZ156" s="141">
        <f t="shared" si="100"/>
        <v>0.33035354601085776</v>
      </c>
      <c r="CA156" s="141">
        <f t="shared" si="100"/>
        <v>0.3584808839609431</v>
      </c>
      <c r="CB156" s="141">
        <f t="shared" si="100"/>
        <v>0.21515375318920374</v>
      </c>
      <c r="CC156" s="141">
        <f t="shared" si="100"/>
        <v>0.5785263480979878</v>
      </c>
      <c r="CD156" s="141">
        <f t="shared" si="100"/>
        <v>0.36034788697270237</v>
      </c>
      <c r="CE156" s="141">
        <f t="shared" si="100"/>
        <v>0.35554585739223854</v>
      </c>
      <c r="CF156" s="141">
        <f t="shared" si="100"/>
        <v>0.21786049991367573</v>
      </c>
      <c r="CG156" s="141">
        <f t="shared" si="100"/>
        <v>0.2237957758637227</v>
      </c>
      <c r="CH156" s="141">
        <f t="shared" si="100"/>
        <v>0.22023297972337857</v>
      </c>
      <c r="CI156" s="141">
        <f t="shared" si="100"/>
        <v>0.4366993420169196</v>
      </c>
      <c r="CJ156" s="141">
        <f t="shared" si="100"/>
        <v>0.48600778837115627</v>
      </c>
      <c r="CK156" s="141">
        <f t="shared" si="100"/>
        <v>0.22155374167929562</v>
      </c>
      <c r="CL156" s="141">
        <f t="shared" si="100"/>
        <v>0.24008517332003304</v>
      </c>
      <c r="CM156" s="141">
        <f t="shared" si="100"/>
        <v>0.3526189836751137</v>
      </c>
      <c r="CN156" s="141">
        <f t="shared" si="100"/>
        <v>0.47329749275834954</v>
      </c>
      <c r="CO156" s="141">
        <f t="shared" si="100"/>
        <v>0.21996393562124733</v>
      </c>
      <c r="CP156" s="141">
        <f t="shared" si="100"/>
        <v>0.23700339542289323</v>
      </c>
      <c r="CQ156" s="141">
        <f t="shared" si="100"/>
        <v>0.6294327533618523</v>
      </c>
      <c r="CR156" s="141">
        <f t="shared" si="100"/>
        <v>0.17193548696502908</v>
      </c>
      <c r="CS156" s="141">
        <f t="shared" si="100"/>
        <v>0.12049914634848166</v>
      </c>
      <c r="CT156" s="141">
        <f t="shared" si="100"/>
        <v>1.1180494542385238</v>
      </c>
      <c r="CU156" s="141">
        <f t="shared" si="100"/>
        <v>0.663364921636709</v>
      </c>
      <c r="CV156" s="141">
        <f t="shared" si="100"/>
        <v>0.7942752594525122</v>
      </c>
      <c r="CW156" s="141">
        <f t="shared" si="100"/>
        <v>0.507172591072148</v>
      </c>
      <c r="CX156" s="141">
        <f t="shared" si="100"/>
        <v>0.5053463523182874</v>
      </c>
      <c r="CY156" s="141">
        <f t="shared" si="100"/>
        <v>0.2195155287843619</v>
      </c>
      <c r="CZ156" s="141">
        <f t="shared" si="100"/>
        <v>0.2456372652458325</v>
      </c>
      <c r="DA156" s="141">
        <f t="shared" si="100"/>
        <v>1.3741957451706346</v>
      </c>
      <c r="DB156" s="141"/>
      <c r="DC156" s="141"/>
      <c r="DD156" s="141">
        <f t="shared" si="100"/>
        <v>0.12057252201269927</v>
      </c>
      <c r="DE156" s="141">
        <f t="shared" si="100"/>
        <v>0.2095364384507664</v>
      </c>
      <c r="DF156" s="141">
        <f t="shared" si="100"/>
        <v>0.3609675036927622</v>
      </c>
      <c r="DG156" s="135"/>
    </row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</sheetData>
  <sheetProtection selectLockedCells="1" selectUnlockedCells="1"/>
  <mergeCells count="8">
    <mergeCell ref="B7:C7"/>
    <mergeCell ref="A1:E1"/>
    <mergeCell ref="A2:E2"/>
    <mergeCell ref="A3:E3"/>
    <mergeCell ref="A5:A6"/>
    <mergeCell ref="B5:B6"/>
    <mergeCell ref="C5:C6"/>
    <mergeCell ref="D5:E5"/>
  </mergeCells>
  <printOptions/>
  <pageMargins left="0.5902777777777778" right="0.31527777777777777" top="0.31527777777777777" bottom="0.3152777777777777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????????? ????????</dc:creator>
  <cp:keywords/>
  <dc:description/>
  <cp:lastModifiedBy>????????? ????????</cp:lastModifiedBy>
  <cp:lastPrinted>2015-03-31T09:13:56Z</cp:lastPrinted>
  <dcterms:created xsi:type="dcterms:W3CDTF">2015-04-10T10:47:56Z</dcterms:created>
  <dcterms:modified xsi:type="dcterms:W3CDTF">2015-04-10T10:47:56Z</dcterms:modified>
  <cp:category/>
  <cp:version/>
  <cp:contentType/>
  <cp:contentStatus/>
</cp:coreProperties>
</file>